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58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<sst xmlns="http://schemas.openxmlformats.org/spreadsheetml/2006/main" count="204" uniqueCount="150">
  <si>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</si>
  <si>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</si>
  <si>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</si>
  <si>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</si>
  <si>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</si>
  <si>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</si>
  <si>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</si>
  <si>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</si>
  <si>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</si>
  <si>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</si>
  <si>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</si>
  <si>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</si>
  <si>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</si>
  <si>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</si>
  <si>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</si>
  <si>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</si>
  <si>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</si>
  <si>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</si>
  <si>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</si>
  <si>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</si>
  <si>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</si>
  <si>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</si>
  <si>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</si>
  <si>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</si>
  <si>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</si>
  <si>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</si>
  <si>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</si>
  <si>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</si>
  <si>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</si>
  <si>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</si>
  <si>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</si>
  <si>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</si>
  <si>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</si>
  <si>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</si>
  <si>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</si>
  <si>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</si>
  <si>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</si>
  <si>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</si>
  <si>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</si>
  <si>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</si>
  <si>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</si>
  <si>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</si>
  <si>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Lijiang5, Yunnan</t>
    <phoneticPr fontId="18" type="noConversion"/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</si>
  <si>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</si>
  <si>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</si>
  <si>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</si>
  <si>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</si>
  <si>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</si>
  <si>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</si>
  <si>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</si>
  <si>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</si>
  <si>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</si>
  <si>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</si>
  <si>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</si>
  <si>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</si>
  <si>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</si>
  <si>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</si>
  <si>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</si>
  <si>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</si>
  <si>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</si>
  <si>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</si>
  <si>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</si>
  <si>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</si>
  <si>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</si>
  <si>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</si>
  <si>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</si>
  <si>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</si>
  <si>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</si>
  <si>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</si>
  <si>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</si>
  <si>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</si>
  <si>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</si>
  <si>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</si>
  <si>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</si>
  <si>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</si>
  <si>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</si>
  <si>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</si>
  <si>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</si>
  <si>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</si>
  <si>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</si>
  <si>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</si>
  <si>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</si>
  <si>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</si>
  <si>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</si>
  <si>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</si>
  <si>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</si>
  <si>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</si>
  <si>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</si>
  <si>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JY</t>
    <phoneticPr fontId="18" type="noConversion"/>
  </si>
  <si>
    <t>26 59'25.7"</t>
    <phoneticPr fontId="18" type="noConversion"/>
  </si>
  <si>
    <t>100° 10' 29.5"</t>
    <phoneticPr fontId="18" type="noConversion"/>
  </si>
  <si>
    <t>3241 ± 10 m</t>
    <phoneticPr fontId="18" type="noConversion"/>
  </si>
  <si>
    <t>23.10.2008</t>
    <phoneticPr fontId="18" type="noConversion"/>
  </si>
  <si>
    <t>Species /
Morphotypes</t>
    <phoneticPr fontId="18" type="noConversion"/>
  </si>
  <si>
    <t>Species 
Number</t>
    <phoneticPr fontId="18" type="noConversion"/>
  </si>
  <si>
    <t>Spines: 2, 5, 10, 12, 13, 15,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</si>
  <si>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</si>
  <si>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</si>
  <si>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</si>
  <si>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</si>
  <si>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</si>
  <si>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</si>
  <si>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</si>
  <si>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5-OTU-01</t>
  </si>
  <si>
    <t>5-OTU-02</t>
  </si>
  <si>
    <t>5-OTU-03</t>
  </si>
  <si>
    <t>5-OTU-04</t>
  </si>
  <si>
    <t>5-OTU-05</t>
  </si>
  <si>
    <t>5-OTU-06</t>
  </si>
  <si>
    <t>5-OTU-07</t>
  </si>
  <si>
    <t>5-OTU-08</t>
  </si>
  <si>
    <t>5-OTU-09</t>
  </si>
  <si>
    <t>5-OTU-10</t>
  </si>
  <si>
    <t>5-OTU-11</t>
  </si>
  <si>
    <t>5-OTU-12</t>
  </si>
  <si>
    <t>5-OTU-13</t>
  </si>
  <si>
    <t>5-OTU-14</t>
  </si>
  <si>
    <t>5-OTU-15</t>
  </si>
  <si>
    <t>5-OTU-16</t>
  </si>
  <si>
    <t>5-OTU-17</t>
  </si>
  <si>
    <t>5-OTU-18</t>
  </si>
  <si>
    <t>5-OTU-19</t>
  </si>
  <si>
    <t>5-OTU-20</t>
  </si>
  <si>
    <t>5-OTU-21</t>
  </si>
  <si>
    <t>5-OTU-22</t>
  </si>
  <si>
    <t>5-OTU-23</t>
  </si>
  <si>
    <t>5-OTU-24</t>
  </si>
  <si>
    <t>5-OTU-25</t>
  </si>
  <si>
    <t>5-OTU-26</t>
  </si>
  <si>
    <t>5-OTU-27</t>
  </si>
  <si>
    <t>5-OTU-28</t>
  </si>
  <si>
    <t>5-OTU-29</t>
  </si>
  <si>
    <t>5-OTU-30</t>
  </si>
  <si>
    <t>5-OTU-31</t>
  </si>
  <si>
    <t>5-OTU-32</t>
  </si>
  <si>
    <t>5-OTU-33</t>
  </si>
  <si>
    <t>5-OTU-34</t>
  </si>
  <si>
    <t>5-OTU-35</t>
  </si>
  <si>
    <t>5-OTU-36</t>
  </si>
  <si>
    <t>5-OTU-37</t>
  </si>
  <si>
    <t>5-OTU-38</t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</si>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</sst>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5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73</v>
      </c>
      <c r="B1" s="187" t="s">
        <v>69</v>
      </c>
      <c r="C1" s="183" t="s">
        <v>70</v>
      </c>
      <c r="D1" s="184"/>
      <c r="E1" s="173" t="s">
        <v>71</v>
      </c>
      <c r="F1" s="174"/>
      <c r="G1" s="173" t="s">
        <v>72</v>
      </c>
      <c r="H1" s="174"/>
      <c r="I1" s="177" t="s">
        <v>148</v>
      </c>
      <c r="J1" s="178"/>
      <c r="K1" s="177" t="s">
        <v>149</v>
      </c>
      <c r="L1" s="218"/>
      <c r="M1" s="215"/>
      <c r="N1" s="228" t="s">
        <v>145</v>
      </c>
      <c r="O1" s="228"/>
      <c r="P1" s="129">
        <v>1</v>
      </c>
      <c r="Q1" s="124"/>
      <c r="R1" s="125"/>
      <c r="S1" s="230" t="s">
        <v>147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146</v>
      </c>
      <c r="O2" s="229"/>
      <c r="P2" s="126" t="s">
        <v>144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88</v>
      </c>
      <c r="B3" s="159" t="s">
        <v>42</v>
      </c>
      <c r="C3" s="181" t="s">
        <v>89</v>
      </c>
      <c r="D3" s="182"/>
      <c r="E3" s="181" t="s">
        <v>90</v>
      </c>
      <c r="F3" s="182"/>
      <c r="G3" s="167" t="s">
        <v>91</v>
      </c>
      <c r="H3" s="168"/>
      <c r="I3" s="169" t="s">
        <v>92</v>
      </c>
      <c r="J3" s="170"/>
      <c r="K3" s="181"/>
      <c r="L3" s="182"/>
      <c r="M3" s="222" t="s">
        <v>95</v>
      </c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142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94</v>
      </c>
      <c r="B5" s="192" t="s">
        <v>93</v>
      </c>
      <c r="C5" s="196" t="s">
        <v>11</v>
      </c>
      <c r="D5" s="197"/>
      <c r="E5" s="198" t="s">
        <v>5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6</v>
      </c>
      <c r="P5" s="204"/>
      <c r="Q5" s="204"/>
      <c r="R5" s="204"/>
      <c r="S5" s="204"/>
      <c r="T5" s="204"/>
      <c r="U5" s="204"/>
      <c r="V5" s="204"/>
      <c r="W5" s="205"/>
      <c r="X5" s="206" t="s">
        <v>7</v>
      </c>
      <c r="Y5" s="207"/>
      <c r="Z5" s="207"/>
      <c r="AA5" s="208"/>
      <c r="AB5" s="209" t="s">
        <v>8</v>
      </c>
      <c r="AC5" s="210"/>
      <c r="AD5" s="211"/>
      <c r="AE5" s="212" t="s">
        <v>9</v>
      </c>
      <c r="AF5" s="213"/>
      <c r="AG5" s="213"/>
      <c r="AH5" s="213"/>
      <c r="AI5" s="214"/>
      <c r="AJ5" s="189" t="s">
        <v>10</v>
      </c>
      <c r="AK5" s="190"/>
      <c r="AL5" s="191"/>
      <c r="AN5" s="243" t="s">
        <v>98</v>
      </c>
      <c r="AO5" s="241" t="s">
        <v>99</v>
      </c>
      <c r="AP5" s="241" t="s">
        <v>100</v>
      </c>
      <c r="AQ5" s="236" t="s">
        <v>101</v>
      </c>
      <c r="AR5" s="236" t="s">
        <v>96</v>
      </c>
      <c r="AS5" s="236" t="s">
        <v>97</v>
      </c>
      <c r="AT5" s="236" t="s">
        <v>85</v>
      </c>
      <c r="AU5" s="236" t="s">
        <v>102</v>
      </c>
      <c r="AV5" s="236" t="s">
        <v>141</v>
      </c>
      <c r="AW5" s="239" t="s">
        <v>86</v>
      </c>
    </row>
    <row r="6" spans="1:88" ht="80.25" customHeight="1" thickBot="1">
      <c r="A6" s="195"/>
      <c r="B6" s="193"/>
      <c r="C6" s="131" t="s">
        <v>76</v>
      </c>
      <c r="D6" s="132" t="s">
        <v>25</v>
      </c>
      <c r="E6" s="133" t="s">
        <v>26</v>
      </c>
      <c r="F6" s="134" t="s">
        <v>143</v>
      </c>
      <c r="G6" s="135" t="s">
        <v>0</v>
      </c>
      <c r="H6" s="136" t="s">
        <v>12</v>
      </c>
      <c r="I6" s="135" t="s">
        <v>1</v>
      </c>
      <c r="J6" s="134" t="s">
        <v>2</v>
      </c>
      <c r="K6" s="135" t="s">
        <v>29</v>
      </c>
      <c r="L6" s="134" t="s">
        <v>30</v>
      </c>
      <c r="M6" s="137" t="s">
        <v>3</v>
      </c>
      <c r="N6" s="138" t="s">
        <v>4</v>
      </c>
      <c r="O6" s="139" t="s">
        <v>32</v>
      </c>
      <c r="P6" s="140" t="s">
        <v>33</v>
      </c>
      <c r="Q6" s="141" t="s">
        <v>34</v>
      </c>
      <c r="R6" s="140" t="s">
        <v>35</v>
      </c>
      <c r="S6" s="142" t="s">
        <v>36</v>
      </c>
      <c r="T6" s="141" t="s">
        <v>37</v>
      </c>
      <c r="U6" s="143" t="s">
        <v>38</v>
      </c>
      <c r="V6" s="140" t="s">
        <v>39</v>
      </c>
      <c r="W6" s="144" t="s">
        <v>40</v>
      </c>
      <c r="X6" s="145" t="s">
        <v>13</v>
      </c>
      <c r="Y6" s="146" t="s">
        <v>15</v>
      </c>
      <c r="Z6" s="147" t="s">
        <v>16</v>
      </c>
      <c r="AA6" s="148" t="s">
        <v>14</v>
      </c>
      <c r="AB6" s="149" t="s">
        <v>17</v>
      </c>
      <c r="AC6" s="150" t="s">
        <v>18</v>
      </c>
      <c r="AD6" s="151" t="s">
        <v>19</v>
      </c>
      <c r="AE6" s="152" t="s">
        <v>23</v>
      </c>
      <c r="AF6" s="153" t="s">
        <v>20</v>
      </c>
      <c r="AG6" s="153" t="s">
        <v>21</v>
      </c>
      <c r="AH6" s="153" t="s">
        <v>22</v>
      </c>
      <c r="AI6" s="154" t="s">
        <v>24</v>
      </c>
      <c r="AJ6" s="155" t="s">
        <v>54</v>
      </c>
      <c r="AK6" s="156" t="s">
        <v>55</v>
      </c>
      <c r="AL6" s="157" t="s">
        <v>56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v>1</v>
      </c>
      <c r="B7" s="31" t="s">
        <v>103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/>
      <c r="X7" s="38"/>
      <c r="Y7" s="32">
        <v>1</v>
      </c>
      <c r="Z7" s="50">
        <v>1</v>
      </c>
      <c r="AA7" s="17"/>
      <c r="AB7" s="24"/>
      <c r="AC7" s="50"/>
      <c r="AD7" s="17">
        <v>1</v>
      </c>
      <c r="AE7" s="24"/>
      <c r="AF7" s="50"/>
      <c r="AG7" s="50">
        <v>1</v>
      </c>
      <c r="AH7" s="50">
        <v>1</v>
      </c>
      <c r="AI7" s="53"/>
      <c r="AJ7" s="24">
        <v>1</v>
      </c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104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>
        <v>1</v>
      </c>
      <c r="Q8" s="38">
        <v>1</v>
      </c>
      <c r="R8" s="48">
        <v>1</v>
      </c>
      <c r="S8" s="50"/>
      <c r="T8" s="38"/>
      <c r="U8" s="48"/>
      <c r="V8" s="50"/>
      <c r="W8" s="16"/>
      <c r="X8" s="38">
        <v>1</v>
      </c>
      <c r="Y8" s="32">
        <v>1</v>
      </c>
      <c r="Z8" s="50"/>
      <c r="AA8" s="17"/>
      <c r="AB8" s="24"/>
      <c r="AC8" s="50"/>
      <c r="AD8" s="17">
        <v>1</v>
      </c>
      <c r="AE8" s="24"/>
      <c r="AF8" s="50">
        <v>1</v>
      </c>
      <c r="AG8" s="50">
        <v>1</v>
      </c>
      <c r="AH8" s="50">
        <v>1</v>
      </c>
      <c r="AI8" s="53">
        <v>1</v>
      </c>
      <c r="AJ8" s="24">
        <v>1</v>
      </c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105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/>
      <c r="V9" s="50"/>
      <c r="W9" s="16"/>
      <c r="X9" s="38"/>
      <c r="Y9" s="32">
        <v>1</v>
      </c>
      <c r="Z9" s="50">
        <v>1</v>
      </c>
      <c r="AA9" s="17">
        <v>1</v>
      </c>
      <c r="AB9" s="24"/>
      <c r="AC9" s="50">
        <v>1</v>
      </c>
      <c r="AD9" s="17">
        <v>1</v>
      </c>
      <c r="AE9" s="24"/>
      <c r="AF9" s="50">
        <v>1</v>
      </c>
      <c r="AG9" s="50">
        <v>1</v>
      </c>
      <c r="AH9" s="50"/>
      <c r="AI9" s="53"/>
      <c r="AJ9" s="24">
        <v>1</v>
      </c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106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>
        <v>1</v>
      </c>
      <c r="R10" s="48">
        <v>1</v>
      </c>
      <c r="S10" s="50">
        <v>1</v>
      </c>
      <c r="T10" s="38">
        <v>1</v>
      </c>
      <c r="U10" s="48"/>
      <c r="V10" s="50"/>
      <c r="W10" s="16"/>
      <c r="X10" s="38"/>
      <c r="Y10" s="32">
        <v>1</v>
      </c>
      <c r="Z10" s="50">
        <v>1</v>
      </c>
      <c r="AA10" s="17">
        <v>1</v>
      </c>
      <c r="AB10" s="24"/>
      <c r="AC10" s="50">
        <v>1</v>
      </c>
      <c r="AD10" s="17">
        <v>1</v>
      </c>
      <c r="AE10" s="24"/>
      <c r="AF10" s="50">
        <v>1</v>
      </c>
      <c r="AG10" s="50">
        <v>1</v>
      </c>
      <c r="AH10" s="50"/>
      <c r="AI10" s="53"/>
      <c r="AJ10" s="24">
        <v>1</v>
      </c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107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/>
      <c r="W11" s="16"/>
      <c r="X11" s="38"/>
      <c r="Y11" s="32">
        <v>1</v>
      </c>
      <c r="Z11" s="50">
        <v>1</v>
      </c>
      <c r="AA11" s="17"/>
      <c r="AB11" s="24"/>
      <c r="AC11" s="50">
        <v>1</v>
      </c>
      <c r="AD11" s="17">
        <v>1</v>
      </c>
      <c r="AE11" s="24"/>
      <c r="AF11" s="50">
        <v>1</v>
      </c>
      <c r="AG11" s="50">
        <v>1</v>
      </c>
      <c r="AH11" s="50"/>
      <c r="AI11" s="53"/>
      <c r="AJ11" s="24">
        <v>1</v>
      </c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108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>
        <v>1</v>
      </c>
      <c r="J12" s="39">
        <v>1</v>
      </c>
      <c r="K12" s="32">
        <v>1</v>
      </c>
      <c r="L12" s="39">
        <v>1</v>
      </c>
      <c r="M12" s="32"/>
      <c r="N12" s="16"/>
      <c r="O12" s="42"/>
      <c r="P12" s="48"/>
      <c r="Q12" s="38">
        <v>1</v>
      </c>
      <c r="R12" s="48">
        <v>1</v>
      </c>
      <c r="S12" s="50"/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109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>
        <v>1</v>
      </c>
      <c r="J13" s="39">
        <v>1</v>
      </c>
      <c r="K13" s="32">
        <v>1</v>
      </c>
      <c r="L13" s="39">
        <v>1</v>
      </c>
      <c r="M13" s="32">
        <v>1</v>
      </c>
      <c r="N13" s="16">
        <v>1</v>
      </c>
      <c r="O13" s="42"/>
      <c r="P13" s="48"/>
      <c r="Q13" s="38"/>
      <c r="R13" s="48">
        <v>1</v>
      </c>
      <c r="S13" s="50">
        <v>1</v>
      </c>
      <c r="T13" s="38">
        <v>1</v>
      </c>
      <c r="U13" s="48"/>
      <c r="V13" s="50"/>
      <c r="W13" s="16"/>
      <c r="X13" s="38"/>
      <c r="Y13" s="32"/>
      <c r="Z13" s="50">
        <v>1</v>
      </c>
      <c r="AA13" s="17"/>
      <c r="AB13" s="24"/>
      <c r="AC13" s="50">
        <v>1</v>
      </c>
      <c r="AD13" s="17">
        <v>1</v>
      </c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110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>
        <v>1</v>
      </c>
      <c r="J14" s="39">
        <v>1</v>
      </c>
      <c r="K14" s="32">
        <v>1</v>
      </c>
      <c r="L14" s="39">
        <v>1</v>
      </c>
      <c r="M14" s="32"/>
      <c r="N14" s="16"/>
      <c r="O14" s="42"/>
      <c r="P14" s="48"/>
      <c r="Q14" s="38"/>
      <c r="R14" s="48"/>
      <c r="S14" s="50"/>
      <c r="T14" s="38">
        <v>1</v>
      </c>
      <c r="U14" s="48"/>
      <c r="V14" s="50"/>
      <c r="W14" s="16"/>
      <c r="X14" s="38"/>
      <c r="Y14" s="32"/>
      <c r="Z14" s="50"/>
      <c r="AA14" s="17">
        <v>1</v>
      </c>
      <c r="AB14" s="24">
        <v>1</v>
      </c>
      <c r="AC14" s="50">
        <v>1</v>
      </c>
      <c r="AD14" s="17"/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111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>
        <v>1</v>
      </c>
      <c r="J15" s="39">
        <v>1</v>
      </c>
      <c r="K15" s="32">
        <v>1</v>
      </c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>
        <v>1</v>
      </c>
      <c r="V15" s="50"/>
      <c r="W15" s="16"/>
      <c r="X15" s="38"/>
      <c r="Y15" s="32"/>
      <c r="Z15" s="50"/>
      <c r="AA15" s="17">
        <v>1</v>
      </c>
      <c r="AB15" s="24">
        <v>1</v>
      </c>
      <c r="AC15" s="50">
        <v>1</v>
      </c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112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>
        <v>1</v>
      </c>
      <c r="Z16" s="50">
        <v>1</v>
      </c>
      <c r="AA16" s="17"/>
      <c r="AB16" s="24"/>
      <c r="AC16" s="50"/>
      <c r="AD16" s="17">
        <v>1</v>
      </c>
      <c r="AE16" s="24"/>
      <c r="AF16" s="50"/>
      <c r="AG16" s="50">
        <v>1</v>
      </c>
      <c r="AH16" s="50">
        <v>1</v>
      </c>
      <c r="AI16" s="53"/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113</v>
      </c>
      <c r="C17" s="24">
        <v>1</v>
      </c>
      <c r="D17" s="16">
        <v>1</v>
      </c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>
        <v>1</v>
      </c>
      <c r="N17" s="16">
        <v>1</v>
      </c>
      <c r="O17" s="42"/>
      <c r="P17" s="48"/>
      <c r="Q17" s="38"/>
      <c r="R17" s="48">
        <v>1</v>
      </c>
      <c r="S17" s="50">
        <v>1</v>
      </c>
      <c r="T17" s="38">
        <v>1</v>
      </c>
      <c r="U17" s="48">
        <v>1</v>
      </c>
      <c r="V17" s="50"/>
      <c r="W17" s="16"/>
      <c r="X17" s="38"/>
      <c r="Y17" s="32"/>
      <c r="Z17" s="50">
        <v>1</v>
      </c>
      <c r="AA17" s="17">
        <v>1</v>
      </c>
      <c r="AB17" s="24">
        <v>1</v>
      </c>
      <c r="AC17" s="50">
        <v>1</v>
      </c>
      <c r="AD17" s="17"/>
      <c r="AE17" s="24"/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114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>
        <v>1</v>
      </c>
      <c r="R18" s="48">
        <v>1</v>
      </c>
      <c r="S18" s="50">
        <v>1</v>
      </c>
      <c r="T18" s="38"/>
      <c r="U18" s="48"/>
      <c r="V18" s="50"/>
      <c r="W18" s="16"/>
      <c r="X18" s="38"/>
      <c r="Y18" s="32">
        <v>1</v>
      </c>
      <c r="Z18" s="50">
        <v>1</v>
      </c>
      <c r="AA18" s="17"/>
      <c r="AB18" s="24">
        <v>1</v>
      </c>
      <c r="AC18" s="50">
        <v>1</v>
      </c>
      <c r="AD18" s="17">
        <v>1</v>
      </c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115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>
        <v>1</v>
      </c>
      <c r="V19" s="50"/>
      <c r="W19" s="16"/>
      <c r="X19" s="38"/>
      <c r="Y19" s="32">
        <v>1</v>
      </c>
      <c r="Z19" s="50">
        <v>1</v>
      </c>
      <c r="AA19" s="17"/>
      <c r="AB19" s="24">
        <v>1</v>
      </c>
      <c r="AC19" s="50">
        <v>1</v>
      </c>
      <c r="AD19" s="17">
        <v>1</v>
      </c>
      <c r="AE19" s="24"/>
      <c r="AF19" s="50">
        <v>1</v>
      </c>
      <c r="AG19" s="50">
        <v>1</v>
      </c>
      <c r="AH19" s="50"/>
      <c r="AI19" s="53"/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116</v>
      </c>
      <c r="C20" s="24">
        <v>1</v>
      </c>
      <c r="D20" s="16">
        <v>1</v>
      </c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>
        <v>1</v>
      </c>
      <c r="W20" s="16">
        <v>1</v>
      </c>
      <c r="X20" s="38"/>
      <c r="Y20" s="32"/>
      <c r="Z20" s="50">
        <v>1</v>
      </c>
      <c r="AA20" s="17">
        <v>1</v>
      </c>
      <c r="AB20" s="24"/>
      <c r="AC20" s="50"/>
      <c r="AD20" s="17">
        <v>1</v>
      </c>
      <c r="AE20" s="24"/>
      <c r="AF20" s="50">
        <v>1</v>
      </c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117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>
        <v>1</v>
      </c>
      <c r="R21" s="48">
        <v>1</v>
      </c>
      <c r="S21" s="50">
        <v>1</v>
      </c>
      <c r="T21" s="38"/>
      <c r="U21" s="48"/>
      <c r="V21" s="50"/>
      <c r="W21" s="16"/>
      <c r="X21" s="38"/>
      <c r="Y21" s="32">
        <v>1</v>
      </c>
      <c r="Z21" s="50"/>
      <c r="AA21" s="17"/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>
        <v>1</v>
      </c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118</v>
      </c>
      <c r="C22" s="24"/>
      <c r="D22" s="16">
        <v>1</v>
      </c>
      <c r="E22" s="24"/>
      <c r="F22" s="39">
        <v>1</v>
      </c>
      <c r="G22" s="32">
        <v>1</v>
      </c>
      <c r="H22" s="38">
        <v>1</v>
      </c>
      <c r="I22" s="32">
        <v>1</v>
      </c>
      <c r="J22" s="39">
        <v>1</v>
      </c>
      <c r="K22" s="32">
        <v>1</v>
      </c>
      <c r="L22" s="39">
        <v>1</v>
      </c>
      <c r="M22" s="32">
        <v>1</v>
      </c>
      <c r="N22" s="16"/>
      <c r="O22" s="42"/>
      <c r="P22" s="48"/>
      <c r="Q22" s="38"/>
      <c r="R22" s="48">
        <v>1</v>
      </c>
      <c r="S22" s="50">
        <v>1</v>
      </c>
      <c r="T22" s="38"/>
      <c r="U22" s="48"/>
      <c r="V22" s="50"/>
      <c r="W22" s="16"/>
      <c r="X22" s="38"/>
      <c r="Y22" s="32"/>
      <c r="Z22" s="50">
        <v>1</v>
      </c>
      <c r="AA22" s="17"/>
      <c r="AB22" s="24"/>
      <c r="AC22" s="50">
        <v>1</v>
      </c>
      <c r="AD22" s="17">
        <v>1</v>
      </c>
      <c r="AE22" s="24">
        <v>1</v>
      </c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119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/>
      <c r="U23" s="48"/>
      <c r="V23" s="50"/>
      <c r="W23" s="16"/>
      <c r="X23" s="38"/>
      <c r="Y23" s="32"/>
      <c r="Z23" s="50">
        <v>1</v>
      </c>
      <c r="AA23" s="17"/>
      <c r="AB23" s="24"/>
      <c r="AC23" s="50"/>
      <c r="AD23" s="17">
        <v>1</v>
      </c>
      <c r="AE23" s="24"/>
      <c r="AF23" s="50"/>
      <c r="AG23" s="50">
        <v>1</v>
      </c>
      <c r="AH23" s="50">
        <v>1</v>
      </c>
      <c r="AI23" s="53">
        <v>1</v>
      </c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120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>
        <v>1</v>
      </c>
      <c r="J24" s="39">
        <v>1</v>
      </c>
      <c r="K24" s="32">
        <v>1</v>
      </c>
      <c r="L24" s="39">
        <v>1</v>
      </c>
      <c r="M24" s="32">
        <v>1</v>
      </c>
      <c r="N24" s="16">
        <v>1</v>
      </c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>
        <v>1</v>
      </c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121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>
        <v>1</v>
      </c>
      <c r="J25" s="39">
        <v>1</v>
      </c>
      <c r="K25" s="32">
        <v>1</v>
      </c>
      <c r="L25" s="39">
        <v>1</v>
      </c>
      <c r="M25" s="32">
        <v>1</v>
      </c>
      <c r="N25" s="16">
        <v>1</v>
      </c>
      <c r="O25" s="42"/>
      <c r="P25" s="48"/>
      <c r="Q25" s="38"/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>
        <v>1</v>
      </c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122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>
        <v>1</v>
      </c>
      <c r="J26" s="39">
        <v>1</v>
      </c>
      <c r="K26" s="32">
        <v>1</v>
      </c>
      <c r="L26" s="39">
        <v>1</v>
      </c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/>
      <c r="V26" s="50"/>
      <c r="W26" s="16"/>
      <c r="X26" s="38"/>
      <c r="Y26" s="32"/>
      <c r="Z26" s="50">
        <v>1</v>
      </c>
      <c r="AA26" s="17">
        <v>1</v>
      </c>
      <c r="AB26" s="24"/>
      <c r="AC26" s="50">
        <v>1</v>
      </c>
      <c r="AD26" s="17">
        <v>1</v>
      </c>
      <c r="AE26" s="24"/>
      <c r="AF26" s="50">
        <v>1</v>
      </c>
      <c r="AG26" s="50"/>
      <c r="AH26" s="50"/>
      <c r="AI26" s="53"/>
      <c r="AJ26" s="24">
        <v>1</v>
      </c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123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>
        <v>1</v>
      </c>
      <c r="J27" s="39">
        <v>1</v>
      </c>
      <c r="K27" s="32">
        <v>1</v>
      </c>
      <c r="L27" s="39">
        <v>1</v>
      </c>
      <c r="M27" s="32">
        <v>1</v>
      </c>
      <c r="N27" s="16"/>
      <c r="O27" s="42"/>
      <c r="P27" s="48">
        <v>1</v>
      </c>
      <c r="Q27" s="38">
        <v>1</v>
      </c>
      <c r="R27" s="48">
        <v>1</v>
      </c>
      <c r="S27" s="50"/>
      <c r="T27" s="38"/>
      <c r="U27" s="48"/>
      <c r="V27" s="50"/>
      <c r="W27" s="16"/>
      <c r="X27" s="38"/>
      <c r="Y27" s="32">
        <v>1</v>
      </c>
      <c r="Z27" s="50">
        <v>1</v>
      </c>
      <c r="AA27" s="17"/>
      <c r="AB27" s="24"/>
      <c r="AC27" s="50">
        <v>1</v>
      </c>
      <c r="AD27" s="17">
        <v>1</v>
      </c>
      <c r="AE27" s="24"/>
      <c r="AF27" s="50">
        <v>1</v>
      </c>
      <c r="AG27" s="50"/>
      <c r="AH27" s="50"/>
      <c r="AI27" s="53"/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124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>
        <v>1</v>
      </c>
      <c r="J28" s="39">
        <v>1</v>
      </c>
      <c r="K28" s="32">
        <v>1</v>
      </c>
      <c r="L28" s="39">
        <v>1</v>
      </c>
      <c r="M28" s="32"/>
      <c r="N28" s="16"/>
      <c r="O28" s="42"/>
      <c r="P28" s="48">
        <v>1</v>
      </c>
      <c r="Q28" s="38">
        <v>1</v>
      </c>
      <c r="R28" s="48">
        <v>1</v>
      </c>
      <c r="S28" s="50"/>
      <c r="T28" s="38"/>
      <c r="U28" s="48"/>
      <c r="V28" s="50"/>
      <c r="W28" s="16"/>
      <c r="X28" s="38"/>
      <c r="Y28" s="32">
        <v>1</v>
      </c>
      <c r="Z28" s="50"/>
      <c r="AA28" s="17"/>
      <c r="AB28" s="24"/>
      <c r="AC28" s="50"/>
      <c r="AD28" s="17">
        <v>1</v>
      </c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125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>
        <v>1</v>
      </c>
      <c r="P29" s="48">
        <v>1</v>
      </c>
      <c r="Q29" s="38">
        <v>1</v>
      </c>
      <c r="R29" s="48"/>
      <c r="S29" s="50"/>
      <c r="T29" s="38"/>
      <c r="U29" s="48"/>
      <c r="V29" s="50"/>
      <c r="W29" s="16"/>
      <c r="X29" s="38"/>
      <c r="Y29" s="32">
        <v>1</v>
      </c>
      <c r="Z29" s="50">
        <v>1</v>
      </c>
      <c r="AA29" s="17"/>
      <c r="AB29" s="24"/>
      <c r="AC29" s="50">
        <v>1</v>
      </c>
      <c r="AD29" s="17">
        <v>1</v>
      </c>
      <c r="AE29" s="24"/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126</v>
      </c>
      <c r="C30" s="24"/>
      <c r="D30" s="16">
        <v>1</v>
      </c>
      <c r="E30" s="24"/>
      <c r="F30" s="39">
        <v>1</v>
      </c>
      <c r="G30" s="32"/>
      <c r="H30" s="38">
        <v>1</v>
      </c>
      <c r="I30" s="32">
        <v>1</v>
      </c>
      <c r="J30" s="39">
        <v>1</v>
      </c>
      <c r="K30" s="32">
        <v>1</v>
      </c>
      <c r="L30" s="39">
        <v>1</v>
      </c>
      <c r="M30" s="32">
        <v>1</v>
      </c>
      <c r="N30" s="16">
        <v>1</v>
      </c>
      <c r="O30" s="42"/>
      <c r="P30" s="48"/>
      <c r="Q30" s="38"/>
      <c r="R30" s="48"/>
      <c r="S30" s="50">
        <v>1</v>
      </c>
      <c r="T30" s="38">
        <v>1</v>
      </c>
      <c r="U30" s="48"/>
      <c r="V30" s="50"/>
      <c r="W30" s="16"/>
      <c r="X30" s="38"/>
      <c r="Y30" s="32"/>
      <c r="Z30" s="50">
        <v>1</v>
      </c>
      <c r="AA30" s="17"/>
      <c r="AB30" s="24">
        <v>1</v>
      </c>
      <c r="AC30" s="50">
        <v>1</v>
      </c>
      <c r="AD30" s="17">
        <v>1</v>
      </c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127</v>
      </c>
      <c r="C31" s="24">
        <v>1</v>
      </c>
      <c r="D31" s="16"/>
      <c r="E31" s="24">
        <v>1</v>
      </c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>
        <v>1</v>
      </c>
      <c r="S31" s="50"/>
      <c r="T31" s="38"/>
      <c r="U31" s="48"/>
      <c r="V31" s="50"/>
      <c r="W31" s="16"/>
      <c r="X31" s="38"/>
      <c r="Y31" s="32">
        <v>1</v>
      </c>
      <c r="Z31" s="50"/>
      <c r="AA31" s="17"/>
      <c r="AB31" s="24"/>
      <c r="AC31" s="50"/>
      <c r="AD31" s="17">
        <v>1</v>
      </c>
      <c r="AE31" s="24"/>
      <c r="AF31" s="50"/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128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>
        <v>1</v>
      </c>
      <c r="P32" s="48">
        <v>1</v>
      </c>
      <c r="Q32" s="38">
        <v>1</v>
      </c>
      <c r="R32" s="48"/>
      <c r="S32" s="50"/>
      <c r="T32" s="38"/>
      <c r="U32" s="48"/>
      <c r="V32" s="50"/>
      <c r="W32" s="16"/>
      <c r="X32" s="38"/>
      <c r="Y32" s="32"/>
      <c r="Z32" s="50">
        <v>1</v>
      </c>
      <c r="AA32" s="17">
        <v>1</v>
      </c>
      <c r="AB32" s="24"/>
      <c r="AC32" s="50"/>
      <c r="AD32" s="17">
        <v>1</v>
      </c>
      <c r="AE32" s="24"/>
      <c r="AF32" s="50">
        <v>1</v>
      </c>
      <c r="AG32" s="50">
        <v>1</v>
      </c>
      <c r="AH32" s="50">
        <v>1</v>
      </c>
      <c r="AI32" s="53">
        <v>1</v>
      </c>
      <c r="AJ32" s="24">
        <v>1</v>
      </c>
      <c r="AK32" s="50">
        <v>1</v>
      </c>
      <c r="AL32" s="16"/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129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/>
      <c r="J33" s="39">
        <v>1</v>
      </c>
      <c r="K33" s="32"/>
      <c r="L33" s="39">
        <v>1</v>
      </c>
      <c r="M33" s="32"/>
      <c r="N33" s="16"/>
      <c r="O33" s="42"/>
      <c r="P33" s="48">
        <v>1</v>
      </c>
      <c r="Q33" s="38">
        <v>1</v>
      </c>
      <c r="R33" s="48">
        <v>1</v>
      </c>
      <c r="S33" s="50"/>
      <c r="T33" s="38"/>
      <c r="U33" s="48"/>
      <c r="V33" s="50"/>
      <c r="W33" s="16"/>
      <c r="X33" s="38"/>
      <c r="Y33" s="32">
        <v>1</v>
      </c>
      <c r="Z33" s="50">
        <v>1</v>
      </c>
      <c r="AA33" s="17"/>
      <c r="AB33" s="24"/>
      <c r="AC33" s="50">
        <v>1</v>
      </c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130</v>
      </c>
      <c r="C34" s="24">
        <v>1</v>
      </c>
      <c r="D34" s="16">
        <v>1</v>
      </c>
      <c r="E34" s="24"/>
      <c r="F34" s="39">
        <v>1</v>
      </c>
      <c r="G34" s="32">
        <v>1</v>
      </c>
      <c r="H34" s="38">
        <v>1</v>
      </c>
      <c r="I34" s="32">
        <v>1</v>
      </c>
      <c r="J34" s="39">
        <v>1</v>
      </c>
      <c r="K34" s="32"/>
      <c r="L34" s="39">
        <v>1</v>
      </c>
      <c r="M34" s="32">
        <v>1</v>
      </c>
      <c r="N34" s="16">
        <v>1</v>
      </c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/>
      <c r="W34" s="16"/>
      <c r="X34" s="38"/>
      <c r="Y34" s="32"/>
      <c r="Z34" s="50">
        <v>1</v>
      </c>
      <c r="AA34" s="17">
        <v>1</v>
      </c>
      <c r="AB34" s="24">
        <v>1</v>
      </c>
      <c r="AC34" s="50"/>
      <c r="AD34" s="17">
        <v>1</v>
      </c>
      <c r="AE34" s="24">
        <v>1</v>
      </c>
      <c r="AF34" s="50">
        <v>1</v>
      </c>
      <c r="AG34" s="50"/>
      <c r="AH34" s="50"/>
      <c r="AI34" s="53"/>
      <c r="AJ34" s="24"/>
      <c r="AK34" s="50">
        <v>1</v>
      </c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131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>
        <v>1</v>
      </c>
      <c r="J35" s="39">
        <v>1</v>
      </c>
      <c r="K35" s="32"/>
      <c r="L35" s="39">
        <v>1</v>
      </c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/>
      <c r="W35" s="16"/>
      <c r="X35" s="38"/>
      <c r="Y35" s="32"/>
      <c r="Z35" s="50"/>
      <c r="AA35" s="17">
        <v>1</v>
      </c>
      <c r="AB35" s="24">
        <v>1</v>
      </c>
      <c r="AC35" s="50">
        <v>1</v>
      </c>
      <c r="AD35" s="17"/>
      <c r="AE35" s="24">
        <v>1</v>
      </c>
      <c r="AF35" s="50">
        <v>1</v>
      </c>
      <c r="AG35" s="50"/>
      <c r="AH35" s="50"/>
      <c r="AI35" s="53"/>
      <c r="AJ35" s="24"/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132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>
        <v>1</v>
      </c>
      <c r="R36" s="48">
        <v>1</v>
      </c>
      <c r="S36" s="50">
        <v>1</v>
      </c>
      <c r="T36" s="38"/>
      <c r="U36" s="48"/>
      <c r="V36" s="50"/>
      <c r="W36" s="16"/>
      <c r="X36" s="38"/>
      <c r="Y36" s="32">
        <v>1</v>
      </c>
      <c r="Z36" s="50">
        <v>1</v>
      </c>
      <c r="AA36" s="17"/>
      <c r="AB36" s="24"/>
      <c r="AC36" s="50"/>
      <c r="AD36" s="17">
        <v>1</v>
      </c>
      <c r="AE36" s="24"/>
      <c r="AF36" s="50">
        <v>1</v>
      </c>
      <c r="AG36" s="50">
        <v>1</v>
      </c>
      <c r="AH36" s="50"/>
      <c r="AI36" s="53"/>
      <c r="AJ36" s="24">
        <v>1</v>
      </c>
      <c r="AK36" s="50">
        <v>1</v>
      </c>
      <c r="AL36" s="16"/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133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>
        <v>1</v>
      </c>
      <c r="Q37" s="38">
        <v>1</v>
      </c>
      <c r="R37" s="48">
        <v>1</v>
      </c>
      <c r="S37" s="50"/>
      <c r="T37" s="38"/>
      <c r="U37" s="48"/>
      <c r="V37" s="50"/>
      <c r="W37" s="16"/>
      <c r="X37" s="38"/>
      <c r="Y37" s="32"/>
      <c r="Z37" s="50">
        <v>1</v>
      </c>
      <c r="AA37" s="17"/>
      <c r="AB37" s="24"/>
      <c r="AC37" s="50"/>
      <c r="AD37" s="17">
        <v>1</v>
      </c>
      <c r="AE37" s="24"/>
      <c r="AF37" s="50">
        <v>1</v>
      </c>
      <c r="AG37" s="50">
        <v>1</v>
      </c>
      <c r="AH37" s="50">
        <v>1</v>
      </c>
      <c r="AI37" s="53"/>
      <c r="AJ37" s="24"/>
      <c r="AK37" s="50">
        <v>1</v>
      </c>
      <c r="AL37" s="16"/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134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>
        <v>1</v>
      </c>
      <c r="R38" s="48">
        <v>1</v>
      </c>
      <c r="S38" s="50">
        <v>1</v>
      </c>
      <c r="T38" s="38">
        <v>1</v>
      </c>
      <c r="U38" s="48"/>
      <c r="V38" s="50"/>
      <c r="W38" s="16"/>
      <c r="X38" s="38"/>
      <c r="Y38" s="32">
        <v>1</v>
      </c>
      <c r="Z38" s="50">
        <v>1</v>
      </c>
      <c r="AA38" s="17">
        <v>1</v>
      </c>
      <c r="AB38" s="24"/>
      <c r="AC38" s="50">
        <v>1</v>
      </c>
      <c r="AD38" s="17">
        <v>1</v>
      </c>
      <c r="AE38" s="24"/>
      <c r="AF38" s="50">
        <v>1</v>
      </c>
      <c r="AG38" s="50">
        <v>1</v>
      </c>
      <c r="AH38" s="50">
        <v>1</v>
      </c>
      <c r="AI38" s="53"/>
      <c r="AJ38" s="24">
        <v>1</v>
      </c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135</v>
      </c>
      <c r="C39" s="24">
        <v>1</v>
      </c>
      <c r="D39" s="16"/>
      <c r="E39" s="24">
        <v>1</v>
      </c>
      <c r="F39" s="39">
        <v>1</v>
      </c>
      <c r="G39" s="32">
        <v>1</v>
      </c>
      <c r="H39" s="38">
        <v>1</v>
      </c>
      <c r="I39" s="32"/>
      <c r="J39" s="39">
        <v>1</v>
      </c>
      <c r="K39" s="32"/>
      <c r="L39" s="39">
        <v>1</v>
      </c>
      <c r="M39" s="32"/>
      <c r="N39" s="16"/>
      <c r="O39" s="42"/>
      <c r="P39" s="48"/>
      <c r="Q39" s="38"/>
      <c r="R39" s="48">
        <v>1</v>
      </c>
      <c r="S39" s="50">
        <v>1</v>
      </c>
      <c r="T39" s="38"/>
      <c r="U39" s="48"/>
      <c r="V39" s="50"/>
      <c r="W39" s="16"/>
      <c r="X39" s="38"/>
      <c r="Y39" s="32"/>
      <c r="Z39" s="50">
        <v>1</v>
      </c>
      <c r="AA39" s="17"/>
      <c r="AB39" s="24"/>
      <c r="AC39" s="50"/>
      <c r="AD39" s="17">
        <v>1</v>
      </c>
      <c r="AE39" s="24"/>
      <c r="AF39" s="50"/>
      <c r="AG39" s="50"/>
      <c r="AH39" s="50">
        <v>1</v>
      </c>
      <c r="AI39" s="53"/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136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>
        <v>1</v>
      </c>
      <c r="L40" s="39">
        <v>1</v>
      </c>
      <c r="M40" s="32">
        <v>1</v>
      </c>
      <c r="N40" s="16"/>
      <c r="O40" s="42"/>
      <c r="P40" s="48"/>
      <c r="Q40" s="38"/>
      <c r="R40" s="48">
        <v>1</v>
      </c>
      <c r="S40" s="50">
        <v>1</v>
      </c>
      <c r="T40" s="38"/>
      <c r="U40" s="48"/>
      <c r="V40" s="50"/>
      <c r="W40" s="16"/>
      <c r="X40" s="38"/>
      <c r="Y40" s="32"/>
      <c r="Z40" s="50">
        <v>1</v>
      </c>
      <c r="AA40" s="17">
        <v>1</v>
      </c>
      <c r="AB40" s="24"/>
      <c r="AC40" s="50"/>
      <c r="AD40" s="17">
        <v>1</v>
      </c>
      <c r="AE40" s="24"/>
      <c r="AF40" s="50">
        <v>1</v>
      </c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137</v>
      </c>
      <c r="C41" s="24">
        <v>1</v>
      </c>
      <c r="D41" s="16"/>
      <c r="E41" s="24"/>
      <c r="F41" s="39">
        <v>1</v>
      </c>
      <c r="G41" s="32">
        <v>1</v>
      </c>
      <c r="H41" s="38">
        <v>1</v>
      </c>
      <c r="I41" s="32">
        <v>1</v>
      </c>
      <c r="J41" s="39">
        <v>1</v>
      </c>
      <c r="K41" s="32">
        <v>1</v>
      </c>
      <c r="L41" s="39">
        <v>1</v>
      </c>
      <c r="M41" s="32">
        <v>1</v>
      </c>
      <c r="N41" s="16"/>
      <c r="O41" s="42"/>
      <c r="P41" s="48"/>
      <c r="Q41" s="38"/>
      <c r="R41" s="48">
        <v>1</v>
      </c>
      <c r="S41" s="50">
        <v>1</v>
      </c>
      <c r="T41" s="38">
        <v>1</v>
      </c>
      <c r="U41" s="48"/>
      <c r="V41" s="50"/>
      <c r="W41" s="16"/>
      <c r="X41" s="38"/>
      <c r="Y41" s="32">
        <v>1</v>
      </c>
      <c r="Z41" s="50">
        <v>1</v>
      </c>
      <c r="AA41" s="17"/>
      <c r="AB41" s="24"/>
      <c r="AC41" s="50"/>
      <c r="AD41" s="17">
        <v>1</v>
      </c>
      <c r="AE41" s="24"/>
      <c r="AF41" s="50"/>
      <c r="AG41" s="50">
        <v>1</v>
      </c>
      <c r="AH41" s="50">
        <v>1</v>
      </c>
      <c r="AI41" s="53">
        <v>1</v>
      </c>
      <c r="AJ41" s="24"/>
      <c r="AK41" s="50">
        <v>1</v>
      </c>
      <c r="AL41" s="16"/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138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>
        <v>1</v>
      </c>
      <c r="R42" s="48">
        <v>1</v>
      </c>
      <c r="S42" s="50"/>
      <c r="T42" s="38"/>
      <c r="U42" s="48"/>
      <c r="V42" s="50"/>
      <c r="W42" s="16"/>
      <c r="X42" s="38"/>
      <c r="Y42" s="32">
        <v>1</v>
      </c>
      <c r="Z42" s="50">
        <v>1</v>
      </c>
      <c r="AA42" s="17"/>
      <c r="AB42" s="24"/>
      <c r="AC42" s="50"/>
      <c r="AD42" s="17">
        <v>1</v>
      </c>
      <c r="AE42" s="24"/>
      <c r="AF42" s="50">
        <v>1</v>
      </c>
      <c r="AG42" s="50">
        <v>1</v>
      </c>
      <c r="AH42" s="50"/>
      <c r="AI42" s="53"/>
      <c r="AJ42" s="24"/>
      <c r="AK42" s="50">
        <v>1</v>
      </c>
      <c r="AL42" s="16"/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139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>
        <v>1</v>
      </c>
      <c r="R43" s="48">
        <v>1</v>
      </c>
      <c r="S43" s="50">
        <v>1</v>
      </c>
      <c r="T43" s="38"/>
      <c r="U43" s="48"/>
      <c r="V43" s="50"/>
      <c r="W43" s="16"/>
      <c r="X43" s="38"/>
      <c r="Y43" s="32"/>
      <c r="Z43" s="50">
        <v>1</v>
      </c>
      <c r="AA43" s="17">
        <v>1</v>
      </c>
      <c r="AB43" s="24"/>
      <c r="AC43" s="50"/>
      <c r="AD43" s="17">
        <v>1</v>
      </c>
      <c r="AE43" s="24"/>
      <c r="AF43" s="50">
        <v>1</v>
      </c>
      <c r="AG43" s="50">
        <v>1</v>
      </c>
      <c r="AH43" s="50">
        <v>1</v>
      </c>
      <c r="AI43" s="53"/>
      <c r="AJ43" s="24">
        <v>1</v>
      </c>
      <c r="AK43" s="50">
        <v>1</v>
      </c>
      <c r="AL43" s="16"/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v>38</v>
      </c>
      <c r="B44" s="31" t="s">
        <v>140</v>
      </c>
      <c r="C44" s="24">
        <v>1</v>
      </c>
      <c r="D44" s="16"/>
      <c r="E44" s="24"/>
      <c r="F44" s="39">
        <v>1</v>
      </c>
      <c r="G44" s="32">
        <v>1</v>
      </c>
      <c r="H44" s="38">
        <v>1</v>
      </c>
      <c r="I44" s="32"/>
      <c r="J44" s="39">
        <v>1</v>
      </c>
      <c r="K44" s="32">
        <v>1</v>
      </c>
      <c r="L44" s="39">
        <v>1</v>
      </c>
      <c r="M44" s="32">
        <v>1</v>
      </c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/>
      <c r="W44" s="16"/>
      <c r="X44" s="38"/>
      <c r="Y44" s="32"/>
      <c r="Z44" s="50"/>
      <c r="AA44" s="17">
        <v>1</v>
      </c>
      <c r="AB44" s="24">
        <v>1</v>
      </c>
      <c r="AC44" s="50">
        <v>1</v>
      </c>
      <c r="AD44" s="17"/>
      <c r="AE44" s="24"/>
      <c r="AF44" s="50">
        <v>1</v>
      </c>
      <c r="AG44" s="50"/>
      <c r="AH44" s="50"/>
      <c r="AI44" s="53"/>
      <c r="AJ44" s="24"/>
      <c r="AK44" s="50">
        <v>1</v>
      </c>
      <c r="AL44" s="16">
        <v>1</v>
      </c>
      <c r="AM44" s="1"/>
      <c r="AN44" s="21" t="str">
        <f t="shared" si="16"/>
        <v>Finished</v>
      </c>
      <c r="AO44" s="18">
        <f t="shared" si="9"/>
        <v>38</v>
      </c>
      <c r="AP44" s="18" t="str">
        <f t="shared" si="10"/>
        <v>OK</v>
      </c>
      <c r="AQ44" s="18" t="str">
        <f t="shared" si="11"/>
        <v>OK</v>
      </c>
      <c r="AR44" s="18" t="str">
        <f t="shared" si="4"/>
        <v>OK</v>
      </c>
      <c r="AS44" s="18" t="str">
        <f t="shared" si="12"/>
        <v>OK</v>
      </c>
      <c r="AT44" s="18" t="str">
        <f t="shared" si="13"/>
        <v>OK</v>
      </c>
      <c r="AU44" s="18" t="str">
        <f t="shared" si="14"/>
        <v>OK</v>
      </c>
      <c r="AV44" s="22" t="str">
        <f t="shared" si="7"/>
        <v>OK</v>
      </c>
      <c r="AW44" s="23" t="str">
        <f t="shared" si="15"/>
        <v>OK</v>
      </c>
    </row>
    <row r="45" spans="1:49" ht="15">
      <c r="A45" s="58">
        <f t="shared" ref="A45:A71" si="17">IF(B45&gt;0,(ROW(A45)-6),0)</f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6"/>
        <v>N/A</v>
      </c>
      <c r="AO45" s="18" t="str">
        <f t="shared" si="9"/>
        <v>N</v>
      </c>
      <c r="AP45" s="18" t="str">
        <f t="shared" si="10"/>
        <v>N</v>
      </c>
      <c r="AQ45" s="18" t="str">
        <f t="shared" si="11"/>
        <v>N</v>
      </c>
      <c r="AR45" s="18" t="str">
        <f t="shared" si="4"/>
        <v>N</v>
      </c>
      <c r="AS45" s="18" t="str">
        <f t="shared" si="12"/>
        <v>N</v>
      </c>
      <c r="AT45" s="18" t="str">
        <f t="shared" si="13"/>
        <v>N</v>
      </c>
      <c r="AU45" s="18" t="str">
        <f t="shared" si="14"/>
        <v>N</v>
      </c>
      <c r="AV45" s="22" t="str">
        <f t="shared" si="7"/>
        <v>N</v>
      </c>
      <c r="AW45" s="23" t="str">
        <f t="shared" si="15"/>
        <v>N</v>
      </c>
    </row>
    <row r="46" spans="1:49" ht="15">
      <c r="A46" s="58">
        <f t="shared" si="17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6"/>
        <v>N/A</v>
      </c>
      <c r="AO46" s="18" t="str">
        <f t="shared" si="9"/>
        <v>N</v>
      </c>
      <c r="AP46" s="18" t="str">
        <f t="shared" si="10"/>
        <v>N</v>
      </c>
      <c r="AQ46" s="18" t="str">
        <f t="shared" si="11"/>
        <v>N</v>
      </c>
      <c r="AR46" s="18" t="str">
        <f t="shared" si="4"/>
        <v>N</v>
      </c>
      <c r="AS46" s="18" t="str">
        <f t="shared" si="12"/>
        <v>N</v>
      </c>
      <c r="AT46" s="18" t="str">
        <f t="shared" si="13"/>
        <v>N</v>
      </c>
      <c r="AU46" s="18" t="str">
        <f t="shared" si="14"/>
        <v>N</v>
      </c>
      <c r="AV46" s="22" t="str">
        <f t="shared" si="7"/>
        <v>N</v>
      </c>
      <c r="AW46" s="23" t="str">
        <f t="shared" si="15"/>
        <v>N</v>
      </c>
    </row>
    <row r="47" spans="1:49" ht="15">
      <c r="A47" s="58">
        <f t="shared" si="17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6"/>
        <v>N/A</v>
      </c>
      <c r="AO47" s="18" t="str">
        <f t="shared" si="9"/>
        <v>N</v>
      </c>
      <c r="AP47" s="18" t="str">
        <f t="shared" si="10"/>
        <v>N</v>
      </c>
      <c r="AQ47" s="18" t="str">
        <f t="shared" si="11"/>
        <v>N</v>
      </c>
      <c r="AR47" s="18" t="str">
        <f t="shared" si="4"/>
        <v>N</v>
      </c>
      <c r="AS47" s="18" t="str">
        <f t="shared" si="12"/>
        <v>N</v>
      </c>
      <c r="AT47" s="18" t="str">
        <f t="shared" si="13"/>
        <v>N</v>
      </c>
      <c r="AU47" s="18" t="str">
        <f t="shared" si="14"/>
        <v>N</v>
      </c>
      <c r="AV47" s="22" t="str">
        <f t="shared" si="7"/>
        <v>N</v>
      </c>
      <c r="AW47" s="23" t="str">
        <f t="shared" si="15"/>
        <v>N</v>
      </c>
    </row>
    <row r="48" spans="1:49" ht="15">
      <c r="A48" s="58">
        <f t="shared" si="17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6"/>
        <v>N/A</v>
      </c>
      <c r="AO48" s="18" t="str">
        <f t="shared" si="9"/>
        <v>N</v>
      </c>
      <c r="AP48" s="18" t="str">
        <f t="shared" si="10"/>
        <v>N</v>
      </c>
      <c r="AQ48" s="18" t="str">
        <f t="shared" si="11"/>
        <v>N</v>
      </c>
      <c r="AR48" s="18" t="str">
        <f t="shared" si="4"/>
        <v>N</v>
      </c>
      <c r="AS48" s="18" t="str">
        <f t="shared" si="12"/>
        <v>N</v>
      </c>
      <c r="AT48" s="18" t="str">
        <f t="shared" si="13"/>
        <v>N</v>
      </c>
      <c r="AU48" s="18" t="str">
        <f t="shared" si="14"/>
        <v>N</v>
      </c>
      <c r="AV48" s="22" t="str">
        <f t="shared" si="7"/>
        <v>N</v>
      </c>
      <c r="AW48" s="23" t="str">
        <f t="shared" si="15"/>
        <v>N</v>
      </c>
    </row>
    <row r="49" spans="1:49" ht="15">
      <c r="A49" s="58">
        <f t="shared" si="17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6"/>
        <v>N/A</v>
      </c>
      <c r="AO49" s="18" t="str">
        <f t="shared" si="9"/>
        <v>N</v>
      </c>
      <c r="AP49" s="18" t="str">
        <f t="shared" si="10"/>
        <v>N</v>
      </c>
      <c r="AQ49" s="18" t="str">
        <f t="shared" si="11"/>
        <v>N</v>
      </c>
      <c r="AR49" s="18" t="str">
        <f t="shared" si="4"/>
        <v>N</v>
      </c>
      <c r="AS49" s="18" t="str">
        <f t="shared" si="12"/>
        <v>N</v>
      </c>
      <c r="AT49" s="18" t="str">
        <f t="shared" si="13"/>
        <v>N</v>
      </c>
      <c r="AU49" s="18" t="str">
        <f t="shared" si="14"/>
        <v>N</v>
      </c>
      <c r="AV49" s="22" t="str">
        <f t="shared" si="7"/>
        <v>N</v>
      </c>
      <c r="AW49" s="23" t="str">
        <f t="shared" si="15"/>
        <v>N</v>
      </c>
    </row>
    <row r="50" spans="1:49" ht="15">
      <c r="A50" s="58">
        <f t="shared" si="17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6"/>
        <v>N/A</v>
      </c>
      <c r="AO50" s="18" t="str">
        <f t="shared" si="9"/>
        <v>N</v>
      </c>
      <c r="AP50" s="18" t="str">
        <f t="shared" si="10"/>
        <v>N</v>
      </c>
      <c r="AQ50" s="18" t="str">
        <f t="shared" si="11"/>
        <v>N</v>
      </c>
      <c r="AR50" s="18" t="str">
        <f t="shared" si="4"/>
        <v>N</v>
      </c>
      <c r="AS50" s="18" t="str">
        <f t="shared" si="12"/>
        <v>N</v>
      </c>
      <c r="AT50" s="18" t="str">
        <f t="shared" si="13"/>
        <v>N</v>
      </c>
      <c r="AU50" s="18" t="str">
        <f t="shared" si="14"/>
        <v>N</v>
      </c>
      <c r="AV50" s="22" t="str">
        <f t="shared" si="7"/>
        <v>N</v>
      </c>
      <c r="AW50" s="23" t="str">
        <f t="shared" si="15"/>
        <v>N</v>
      </c>
    </row>
    <row r="51" spans="1:49" ht="15">
      <c r="A51" s="58">
        <f t="shared" si="17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6"/>
        <v>N/A</v>
      </c>
      <c r="AO51" s="18" t="str">
        <f t="shared" si="9"/>
        <v>N</v>
      </c>
      <c r="AP51" s="18" t="str">
        <f t="shared" si="10"/>
        <v>N</v>
      </c>
      <c r="AQ51" s="18" t="str">
        <f t="shared" si="11"/>
        <v>N</v>
      </c>
      <c r="AR51" s="18" t="str">
        <f t="shared" si="4"/>
        <v>N</v>
      </c>
      <c r="AS51" s="18" t="str">
        <f t="shared" si="12"/>
        <v>N</v>
      </c>
      <c r="AT51" s="18" t="str">
        <f t="shared" si="13"/>
        <v>N</v>
      </c>
      <c r="AU51" s="18" t="str">
        <f t="shared" si="14"/>
        <v>N</v>
      </c>
      <c r="AV51" s="22" t="str">
        <f t="shared" si="7"/>
        <v>N</v>
      </c>
      <c r="AW51" s="23" t="str">
        <f t="shared" si="15"/>
        <v>N</v>
      </c>
    </row>
    <row r="52" spans="1:49" ht="15">
      <c r="A52" s="58">
        <f t="shared" si="17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6"/>
        <v>N/A</v>
      </c>
      <c r="AO52" s="18" t="str">
        <f t="shared" si="9"/>
        <v>N</v>
      </c>
      <c r="AP52" s="18" t="str">
        <f t="shared" si="10"/>
        <v>N</v>
      </c>
      <c r="AQ52" s="18" t="str">
        <f t="shared" si="11"/>
        <v>N</v>
      </c>
      <c r="AR52" s="18" t="str">
        <f t="shared" si="4"/>
        <v>N</v>
      </c>
      <c r="AS52" s="18" t="str">
        <f t="shared" si="12"/>
        <v>N</v>
      </c>
      <c r="AT52" s="18" t="str">
        <f t="shared" si="13"/>
        <v>N</v>
      </c>
      <c r="AU52" s="18" t="str">
        <f t="shared" si="14"/>
        <v>N</v>
      </c>
      <c r="AV52" s="22" t="str">
        <f t="shared" si="7"/>
        <v>N</v>
      </c>
      <c r="AW52" s="23" t="str">
        <f t="shared" si="15"/>
        <v>N</v>
      </c>
    </row>
    <row r="53" spans="1:49" ht="15">
      <c r="A53" s="58">
        <f t="shared" si="17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6"/>
        <v>N/A</v>
      </c>
      <c r="AO53" s="18" t="str">
        <f t="shared" si="9"/>
        <v>N</v>
      </c>
      <c r="AP53" s="18" t="str">
        <f t="shared" si="10"/>
        <v>N</v>
      </c>
      <c r="AQ53" s="18" t="str">
        <f t="shared" si="11"/>
        <v>N</v>
      </c>
      <c r="AR53" s="18" t="str">
        <f t="shared" si="4"/>
        <v>N</v>
      </c>
      <c r="AS53" s="18" t="str">
        <f t="shared" si="12"/>
        <v>N</v>
      </c>
      <c r="AT53" s="18" t="str">
        <f t="shared" si="13"/>
        <v>N</v>
      </c>
      <c r="AU53" s="18" t="str">
        <f t="shared" si="14"/>
        <v>N</v>
      </c>
      <c r="AV53" s="22" t="str">
        <f t="shared" si="7"/>
        <v>N</v>
      </c>
      <c r="AW53" s="23" t="str">
        <f t="shared" si="15"/>
        <v>N</v>
      </c>
    </row>
    <row r="54" spans="1:49" ht="15">
      <c r="A54" s="58">
        <f t="shared" si="17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6"/>
        <v>N/A</v>
      </c>
      <c r="AO54" s="18" t="str">
        <f t="shared" si="9"/>
        <v>N</v>
      </c>
      <c r="AP54" s="18" t="str">
        <f t="shared" si="10"/>
        <v>N</v>
      </c>
      <c r="AQ54" s="18" t="str">
        <f t="shared" si="11"/>
        <v>N</v>
      </c>
      <c r="AR54" s="18" t="str">
        <f t="shared" si="4"/>
        <v>N</v>
      </c>
      <c r="AS54" s="18" t="str">
        <f t="shared" si="12"/>
        <v>N</v>
      </c>
      <c r="AT54" s="18" t="str">
        <f t="shared" si="13"/>
        <v>N</v>
      </c>
      <c r="AU54" s="18" t="str">
        <f t="shared" si="14"/>
        <v>N</v>
      </c>
      <c r="AV54" s="22" t="str">
        <f t="shared" si="7"/>
        <v>N</v>
      </c>
      <c r="AW54" s="23" t="str">
        <f t="shared" si="15"/>
        <v>N</v>
      </c>
    </row>
    <row r="55" spans="1:49" ht="15">
      <c r="A55" s="58">
        <f t="shared" si="17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6"/>
        <v>N/A</v>
      </c>
      <c r="AO55" s="18" t="str">
        <f t="shared" si="9"/>
        <v>N</v>
      </c>
      <c r="AP55" s="18" t="str">
        <f t="shared" si="10"/>
        <v>N</v>
      </c>
      <c r="AQ55" s="18" t="str">
        <f t="shared" si="11"/>
        <v>N</v>
      </c>
      <c r="AR55" s="18" t="str">
        <f t="shared" si="4"/>
        <v>N</v>
      </c>
      <c r="AS55" s="18" t="str">
        <f t="shared" si="12"/>
        <v>N</v>
      </c>
      <c r="AT55" s="18" t="str">
        <f t="shared" si="13"/>
        <v>N</v>
      </c>
      <c r="AU55" s="18" t="str">
        <f t="shared" si="14"/>
        <v>N</v>
      </c>
      <c r="AV55" s="22" t="str">
        <f t="shared" si="7"/>
        <v>N</v>
      </c>
      <c r="AW55" s="23" t="str">
        <f t="shared" si="15"/>
        <v>N</v>
      </c>
    </row>
    <row r="56" spans="1:49" ht="15">
      <c r="A56" s="58">
        <f t="shared" si="17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6"/>
        <v>N/A</v>
      </c>
      <c r="AO56" s="18" t="str">
        <f t="shared" si="9"/>
        <v>N</v>
      </c>
      <c r="AP56" s="18" t="str">
        <f t="shared" si="10"/>
        <v>N</v>
      </c>
      <c r="AQ56" s="18" t="str">
        <f t="shared" si="11"/>
        <v>N</v>
      </c>
      <c r="AR56" s="18" t="str">
        <f t="shared" si="4"/>
        <v>N</v>
      </c>
      <c r="AS56" s="18" t="str">
        <f t="shared" si="12"/>
        <v>N</v>
      </c>
      <c r="AT56" s="18" t="str">
        <f t="shared" si="13"/>
        <v>N</v>
      </c>
      <c r="AU56" s="18" t="str">
        <f t="shared" si="14"/>
        <v>N</v>
      </c>
      <c r="AV56" s="22" t="str">
        <f t="shared" si="7"/>
        <v>N</v>
      </c>
      <c r="AW56" s="23" t="str">
        <f t="shared" si="15"/>
        <v>N</v>
      </c>
    </row>
    <row r="57" spans="1:49" ht="15">
      <c r="A57" s="58">
        <f t="shared" si="17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6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7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6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7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6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7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6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7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6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7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6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7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6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7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6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7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6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7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6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7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6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7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6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7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87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466" yWindow="46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B3" sqref="B3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73</v>
      </c>
      <c r="B1" s="61" t="s">
        <v>69</v>
      </c>
      <c r="C1" s="61"/>
      <c r="D1" s="62" t="s">
        <v>70</v>
      </c>
      <c r="E1" s="63" t="s">
        <v>71</v>
      </c>
      <c r="F1" s="62" t="s">
        <v>72</v>
      </c>
      <c r="G1" s="60" t="s">
        <v>75</v>
      </c>
      <c r="H1" s="60" t="s">
        <v>83</v>
      </c>
      <c r="I1" s="64" t="s">
        <v>74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JY</v>
      </c>
      <c r="B3" s="160" t="str" ph="1">
        <f>Scoresheet!B3</f>
        <v>Lijiang5, Yunnan</v>
      </c>
      <c r="C3" s="161"/>
      <c r="D3" s="162" t="str" ph="1">
        <f>Scoresheet!C3</f>
        <v>26 59'25.7"</v>
      </c>
      <c r="E3" s="163" t="str" ph="1">
        <f>Scoresheet!E3</f>
        <v>100° 10' 29.5"</v>
      </c>
      <c r="F3" s="162" t="str" ph="1">
        <f>Scoresheet!G3</f>
        <v>3241 ± 10 m</v>
      </c>
      <c r="G3" s="164" t="str" ph="1">
        <f>Scoresheet!I3</f>
        <v>23.10.2008</v>
      </c>
      <c r="H3" s="73" ph="1">
        <f>AQ114</f>
        <v>1</v>
      </c>
      <c r="I3" s="74" t="str" ph="1">
        <f>Scoresheet!M3</f>
        <v>Spines: 2, 5, 10, 12, 13, 15,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77</v>
      </c>
      <c r="D5" s="86" t="s">
        <v>84</v>
      </c>
    </row>
    <row r="6" spans="1:82" ht="15" customHeight="1">
      <c r="C6" s="87" t="s">
        <v>76</v>
      </c>
      <c r="D6" s="88" t="s">
        <v>25</v>
      </c>
      <c r="E6" s="89" t="s">
        <v>26</v>
      </c>
      <c r="F6" s="89" t="s">
        <v>27</v>
      </c>
      <c r="G6" s="89" t="s">
        <v>28</v>
      </c>
      <c r="H6" s="89" t="s">
        <v>29</v>
      </c>
      <c r="I6" s="89" t="s">
        <v>30</v>
      </c>
      <c r="J6" s="89" t="s">
        <v>31</v>
      </c>
      <c r="K6" s="90" t="s">
        <v>32</v>
      </c>
      <c r="L6" s="90" t="s">
        <v>33</v>
      </c>
      <c r="M6" s="90" t="s">
        <v>34</v>
      </c>
      <c r="N6" s="90" t="s">
        <v>35</v>
      </c>
      <c r="O6" s="90" t="s">
        <v>36</v>
      </c>
      <c r="P6" s="90" t="s">
        <v>37</v>
      </c>
      <c r="Q6" s="90" t="s">
        <v>38</v>
      </c>
      <c r="R6" s="90" t="s">
        <v>39</v>
      </c>
      <c r="S6" s="90" t="s">
        <v>40</v>
      </c>
      <c r="T6" s="91" t="s">
        <v>41</v>
      </c>
      <c r="U6" s="91" t="s">
        <v>43</v>
      </c>
      <c r="V6" s="91" t="s">
        <v>44</v>
      </c>
      <c r="W6" s="91" t="s">
        <v>45</v>
      </c>
      <c r="X6" s="92" t="s">
        <v>46</v>
      </c>
      <c r="Y6" s="92" t="s">
        <v>47</v>
      </c>
      <c r="Z6" s="92" t="s">
        <v>48</v>
      </c>
      <c r="AA6" s="93" t="s">
        <v>49</v>
      </c>
      <c r="AB6" s="93" t="s">
        <v>50</v>
      </c>
      <c r="AC6" s="93" t="s">
        <v>51</v>
      </c>
      <c r="AD6" s="93" t="s">
        <v>52</v>
      </c>
      <c r="AE6" s="93" t="s">
        <v>53</v>
      </c>
      <c r="AF6" s="94" t="s">
        <v>54</v>
      </c>
      <c r="AG6" s="94" t="s">
        <v>55</v>
      </c>
      <c r="AH6" s="94" t="s">
        <v>56</v>
      </c>
      <c r="AI6" s="95"/>
      <c r="AJ6" s="95"/>
      <c r="AK6" s="95"/>
      <c r="AL6" s="95"/>
      <c r="AM6" s="95"/>
      <c r="AN6" s="95"/>
      <c r="AQ6" s="66" t="s">
        <v>57</v>
      </c>
      <c r="AR6" s="96" t="s">
        <v>25</v>
      </c>
      <c r="AS6" s="97" t="s">
        <v>26</v>
      </c>
      <c r="AT6" s="97" t="s">
        <v>27</v>
      </c>
      <c r="AU6" s="97" t="s">
        <v>28</v>
      </c>
      <c r="AV6" s="97" t="s">
        <v>29</v>
      </c>
      <c r="AW6" s="97" t="s">
        <v>30</v>
      </c>
      <c r="AX6" s="97" t="s">
        <v>31</v>
      </c>
      <c r="AY6" s="98" t="s">
        <v>32</v>
      </c>
      <c r="AZ6" s="98" t="s">
        <v>33</v>
      </c>
      <c r="BA6" s="98" t="s">
        <v>34</v>
      </c>
      <c r="BB6" s="98" t="s">
        <v>35</v>
      </c>
      <c r="BC6" s="98" t="s">
        <v>36</v>
      </c>
      <c r="BD6" s="98" t="s">
        <v>37</v>
      </c>
      <c r="BE6" s="98" t="s">
        <v>38</v>
      </c>
      <c r="BF6" s="98" t="s">
        <v>39</v>
      </c>
      <c r="BG6" s="98" t="s">
        <v>40</v>
      </c>
      <c r="BH6" s="99" t="s">
        <v>41</v>
      </c>
      <c r="BI6" s="99" t="s">
        <v>43</v>
      </c>
      <c r="BJ6" s="99" t="s">
        <v>44</v>
      </c>
      <c r="BK6" s="99" t="s">
        <v>45</v>
      </c>
      <c r="BL6" s="100" t="s">
        <v>46</v>
      </c>
      <c r="BM6" s="100" t="s">
        <v>47</v>
      </c>
      <c r="BN6" s="100" t="s">
        <v>48</v>
      </c>
      <c r="BO6" s="101" t="s">
        <v>49</v>
      </c>
      <c r="BP6" s="101" t="s">
        <v>50</v>
      </c>
      <c r="BQ6" s="101" t="s">
        <v>51</v>
      </c>
      <c r="BR6" s="101" t="s">
        <v>52</v>
      </c>
      <c r="BS6" s="101" t="s">
        <v>53</v>
      </c>
      <c r="BT6" s="95" t="s">
        <v>54</v>
      </c>
      <c r="BU6" s="95" t="s">
        <v>55</v>
      </c>
      <c r="BV6" s="95" t="s">
        <v>56</v>
      </c>
      <c r="BX6" s="102" t="s">
        <v>78</v>
      </c>
      <c r="BY6" s="103" t="s">
        <v>58</v>
      </c>
      <c r="BZ6" s="104" t="s">
        <v>59</v>
      </c>
      <c r="CA6" s="105" t="s">
        <v>60</v>
      </c>
      <c r="CB6" s="106" t="s">
        <v>61</v>
      </c>
      <c r="CC6" s="107" t="s">
        <v>62</v>
      </c>
      <c r="CD6" s="108" t="s">
        <v>63</v>
      </c>
    </row>
    <row r="7" spans="1:82">
      <c r="A7" s="96">
        <f>IF(B7&gt;0,(ROW(A7)-6),0)</f>
        <v>1</v>
      </c>
      <c r="B7" s="109" t="str">
        <f>Scoresheet!B7</f>
        <v>5-OTU-01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0.25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0.25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0.5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0.5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0.5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1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5-OTU-02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0.33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0.33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1</v>
      </c>
      <c r="U8" s="66">
        <f>IF((Scoresheet!$Y8+Scoresheet!$Z8+Scoresheet!$AA8)=0,0,FLOOR(Scoresheet!Y8/(Scoresheet!$Y8+Scoresheet!$Z8+Scoresheet!$AA8),0.01))</f>
        <v>1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0.25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0.25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0.25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0.25</v>
      </c>
      <c r="AF8" s="66">
        <f>IF((Scoresheet!$AJ8+Scoresheet!$AK8+Scoresheet!$AL8)=0,0,FLOOR(Scoresheet!AJ8/(Scoresheet!$AJ8+Scoresheet!$AK8+Scoresheet!$AL8),0.01))</f>
        <v>0.5</v>
      </c>
      <c r="AG8" s="66">
        <f>IF((Scoresheet!$AJ8+Scoresheet!$AK8+Scoresheet!$AL8)=0,0,FLOOR(Scoresheet!AK8/(Scoresheet!$AJ8+Scoresheet!$AK8+Scoresheet!$AL8),0.01))</f>
        <v>0.5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1</v>
      </c>
      <c r="BA8" s="66">
        <f t="shared" ref="BA8:BA71" si="21">IF(M8&gt;0,1,0)</f>
        <v>1</v>
      </c>
      <c r="BB8" s="66">
        <f t="shared" ref="BB8:BB71" si="22">IF(N8&gt;0,1,0)</f>
        <v>1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1</v>
      </c>
      <c r="BI8" s="66">
        <f t="shared" ref="BI8:BI71" si="29">IF(U8&gt;0,1,0)</f>
        <v>1</v>
      </c>
      <c r="BJ8" s="66">
        <f t="shared" ref="BJ8:BJ71" si="30">IF(V8&gt;0,1,0)</f>
        <v>0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1</v>
      </c>
      <c r="BT8" s="66">
        <f t="shared" ref="BT8:BT71" si="40">IF(AF8&gt;0,1,0)</f>
        <v>1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5-OTU-03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0.33</v>
      </c>
      <c r="V9" s="66">
        <f>IF((Scoresheet!$Y9+Scoresheet!$Z9+Scoresheet!$AA9)=0,0,FLOOR(Scoresheet!Z9/(Scoresheet!$Y9+Scoresheet!$Z9+Scoresheet!$AA9),0.01))</f>
        <v>0.33</v>
      </c>
      <c r="W9" s="109">
        <f>IF((Scoresheet!$Y9+Scoresheet!$Z9+Scoresheet!$AA9)=0,0,FLOOR(Scoresheet!AA9/(Scoresheet!$Y9+Scoresheet!$Z9+Scoresheet!$AA9),0.01))</f>
        <v>0.33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0.5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0.5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1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5-OTU-04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0.25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0.25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0.33</v>
      </c>
      <c r="V10" s="66">
        <f>IF((Scoresheet!$Y10+Scoresheet!$Z10+Scoresheet!$AA10)=0,0,FLOOR(Scoresheet!Z10/(Scoresheet!$Y10+Scoresheet!$Z10+Scoresheet!$AA10),0.01))</f>
        <v>0.33</v>
      </c>
      <c r="W10" s="109">
        <f>IF((Scoresheet!$Y10+Scoresheet!$Z10+Scoresheet!$AA10)=0,0,FLOOR(Scoresheet!AA10/(Scoresheet!$Y10+Scoresheet!$Z10+Scoresheet!$AA10),0.01))</f>
        <v>0.33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0.5</v>
      </c>
      <c r="AG10" s="66">
        <f>IF((Scoresheet!$AJ10+Scoresheet!$AK10+Scoresheet!$AL10)=0,0,FLOOR(Scoresheet!AK10/(Scoresheet!$AJ10+Scoresheet!$AK10+Scoresheet!$AL10),0.01))</f>
        <v>0.5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1</v>
      </c>
      <c r="BB10" s="66">
        <f t="shared" si="22"/>
        <v>1</v>
      </c>
      <c r="BC10" s="66">
        <f t="shared" si="23"/>
        <v>1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1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5-OTU-05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0.33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0.5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0.5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1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5-OTU-06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0.5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0.5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0.5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1</v>
      </c>
      <c r="AV12" s="66">
        <f t="shared" si="16"/>
        <v>1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1</v>
      </c>
      <c r="BB12" s="66">
        <f t="shared" si="22"/>
        <v>1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5-OTU-07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0.5</v>
      </c>
      <c r="H13" s="66">
        <f>IF(Scoresheet!K13=0,0,Scoresheet!K13/(Scoresheet!L13+Scoresheet!K13)*(IF(Result!E13=0,1,Result!E13)))</f>
        <v>0.5</v>
      </c>
      <c r="I13" s="66">
        <f>IF(Scoresheet!L13=0,0,Scoresheet!L13/(Scoresheet!K13+Scoresheet!L13)*(IF(Result!E13=0,1,Result!E13)))</f>
        <v>0.5</v>
      </c>
      <c r="J13" s="109">
        <f>IF(Scoresheet!M13=0,0,Scoresheet!M13/(Scoresheet!M13+Scoresheet!N13))</f>
        <v>0.5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1</v>
      </c>
      <c r="AV13" s="66">
        <f t="shared" si="16"/>
        <v>1</v>
      </c>
      <c r="AW13" s="66">
        <f t="shared" si="17"/>
        <v>1</v>
      </c>
      <c r="AX13" s="66">
        <f t="shared" si="18"/>
        <v>1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5-OTU-08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0.5</v>
      </c>
      <c r="H14" s="66">
        <f>IF(Scoresheet!K14=0,0,Scoresheet!K14/(Scoresheet!L14+Scoresheet!K14)*(IF(Result!E14=0,1,Result!E14)))</f>
        <v>0.5</v>
      </c>
      <c r="I14" s="66">
        <f>IF(Scoresheet!L14=0,0,Scoresheet!L14/(Scoresheet!K14+Scoresheet!L14)*(IF(Result!E14=0,1,Result!E14)))</f>
        <v>0.5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1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0.5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1</v>
      </c>
      <c r="AV14" s="66">
        <f t="shared" si="16"/>
        <v>1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1</v>
      </c>
      <c r="BM14" s="66">
        <f t="shared" si="33"/>
        <v>1</v>
      </c>
      <c r="BN14" s="66">
        <f t="shared" si="34"/>
        <v>0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5-OTU-09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0.5</v>
      </c>
      <c r="I15" s="66">
        <f>IF(Scoresheet!L15=0,0,Scoresheet!L15/(Scoresheet!K15+Scoresheet!L15)*(IF(Result!E15=0,1,Result!E15)))</f>
        <v>0.5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0.25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0.33</v>
      </c>
      <c r="Y15" s="66">
        <f>IF((Scoresheet!$AB15+Scoresheet!$AC15+Scoresheet!$AD15)=0,0,FLOOR(Scoresheet!AC15/(Scoresheet!$AB15+Scoresheet!$AC15+Scoresheet!$AD15),0.01))</f>
        <v>0.33</v>
      </c>
      <c r="Z15" s="115">
        <f>IF((Scoresheet!$AB15+Scoresheet!$AC15+Scoresheet!$AD15)=0,0,FLOOR(Scoresheet!AD15/(Scoresheet!$AB15+Scoresheet!$AC15+Scoresheet!$AD15),0.01))</f>
        <v>0.33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1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5-OTU-10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0.33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1</v>
      </c>
      <c r="BR16" s="66">
        <f t="shared" si="38"/>
        <v>1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5-OTU-11</v>
      </c>
      <c r="C17" s="66">
        <f>IF(Scoresheet!C17=0,0,Scoresheet!C17/(Scoresheet!C17+Scoresheet!D17))</f>
        <v>0.5</v>
      </c>
      <c r="D17" s="109">
        <f>IF(Scoresheet!D17=0,0,Scoresheet!D17/(Scoresheet!C17+Scoresheet!D17))</f>
        <v>0.5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0.5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0.25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0.5</v>
      </c>
      <c r="X17" s="66">
        <f>IF((Scoresheet!$AB17+Scoresheet!$AC17+Scoresheet!$AD17)=0,0,FLOOR(Scoresheet!AB17/(Scoresheet!$AB17+Scoresheet!$AC17+Scoresheet!$AD17),0.01))</f>
        <v>0.5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1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1</v>
      </c>
      <c r="BK17" s="66">
        <f t="shared" si="31"/>
        <v>1</v>
      </c>
      <c r="BL17" s="66">
        <f t="shared" si="32"/>
        <v>1</v>
      </c>
      <c r="BM17" s="66">
        <f t="shared" si="33"/>
        <v>1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5-OTU-12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0.33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0.5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0.33</v>
      </c>
      <c r="Y18" s="66">
        <f>IF((Scoresheet!$AB18+Scoresheet!$AC18+Scoresheet!$AD18)=0,0,FLOOR(Scoresheet!AC18/(Scoresheet!$AB18+Scoresheet!$AC18+Scoresheet!$AD18),0.01))</f>
        <v>0.33</v>
      </c>
      <c r="Z18" s="115">
        <f>IF((Scoresheet!$AB18+Scoresheet!$AC18+Scoresheet!$AD18)=0,0,FLOOR(Scoresheet!AD18/(Scoresheet!$AB18+Scoresheet!$AC18+Scoresheet!$AD18),0.01))</f>
        <v>0.33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1</v>
      </c>
      <c r="BB18" s="66">
        <f t="shared" si="22"/>
        <v>1</v>
      </c>
      <c r="BC18" s="66">
        <f t="shared" si="23"/>
        <v>1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1</v>
      </c>
      <c r="BK18" s="66">
        <f t="shared" si="31"/>
        <v>0</v>
      </c>
      <c r="BL18" s="66">
        <f t="shared" si="32"/>
        <v>1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5-OTU-13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0.5</v>
      </c>
      <c r="V19" s="66">
        <f>IF((Scoresheet!$Y19+Scoresheet!$Z19+Scoresheet!$AA19)=0,0,FLOOR(Scoresheet!Z19/(Scoresheet!$Y19+Scoresheet!$Z19+Scoresheet!$AA19),0.01))</f>
        <v>0.5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0.33</v>
      </c>
      <c r="Y19" s="66">
        <f>IF((Scoresheet!$AB19+Scoresheet!$AC19+Scoresheet!$AD19)=0,0,FLOOR(Scoresheet!AC19/(Scoresheet!$AB19+Scoresheet!$AC19+Scoresheet!$AD19),0.01))</f>
        <v>0.33</v>
      </c>
      <c r="Z19" s="115">
        <f>IF((Scoresheet!$AB19+Scoresheet!$AC19+Scoresheet!$AD19)=0,0,FLOOR(Scoresheet!AD19/(Scoresheet!$AB19+Scoresheet!$AC19+Scoresheet!$AD19),0.01))</f>
        <v>0.33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1</v>
      </c>
      <c r="BK19" s="66">
        <f t="shared" si="31"/>
        <v>0</v>
      </c>
      <c r="BL19" s="66">
        <f t="shared" si="32"/>
        <v>1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5-OTU-14</v>
      </c>
      <c r="C20" s="66">
        <f>IF(Scoresheet!C20=0,0,Scoresheet!C20/(Scoresheet!C20+Scoresheet!D20))</f>
        <v>0.5</v>
      </c>
      <c r="D20" s="109">
        <f>IF(Scoresheet!D20=0,0,Scoresheet!D20/(Scoresheet!C20+Scoresheet!D20))</f>
        <v>0.5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0.2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0.2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0.2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0.2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0.5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0.33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0.33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0.33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1</v>
      </c>
      <c r="BG20" s="66">
        <f t="shared" si="27"/>
        <v>1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5-OTU-15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0.33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1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0.5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1</v>
      </c>
      <c r="BB21" s="66">
        <f t="shared" si="22"/>
        <v>1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0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1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5-OTU-16</v>
      </c>
      <c r="C22" s="66">
        <f>IF(Scoresheet!C22=0,0,Scoresheet!C22/(Scoresheet!C22+Scoresheet!D22))</f>
        <v>0</v>
      </c>
      <c r="D22" s="109">
        <f>IF(Scoresheet!D22=0,0,Scoresheet!D22/(Scoresheet!C22+Scoresheet!D22))</f>
        <v>1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0.5</v>
      </c>
      <c r="H22" s="66">
        <f>IF(Scoresheet!K22=0,0,Scoresheet!K22/(Scoresheet!L22+Scoresheet!K22)*(IF(Result!E22=0,1,Result!E22)))</f>
        <v>0.5</v>
      </c>
      <c r="I22" s="66">
        <f>IF(Scoresheet!L22=0,0,Scoresheet!L22/(Scoresheet!K22+Scoresheet!L22)*(IF(Result!E22=0,1,Result!E22)))</f>
        <v>0.5</v>
      </c>
      <c r="J22" s="109">
        <f>IF(Scoresheet!M22=0,0,Scoresheet!M22/(Scoresheet!M22+Scoresheet!N22))</f>
        <v>1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0.5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1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0.5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1</v>
      </c>
      <c r="AW22" s="66">
        <f t="shared" si="17"/>
        <v>1</v>
      </c>
      <c r="AX22" s="66">
        <f t="shared" si="18"/>
        <v>1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1</v>
      </c>
      <c r="BC22" s="66">
        <f t="shared" si="23"/>
        <v>1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1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5-OTU-17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1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0.33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0.33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0.33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1</v>
      </c>
      <c r="BS23" s="66">
        <f t="shared" si="39"/>
        <v>1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5-OTU-18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0.5</v>
      </c>
      <c r="H24" s="66">
        <f>IF(Scoresheet!K24=0,0,Scoresheet!K24/(Scoresheet!L24+Scoresheet!K24)*(IF(Result!E24=0,1,Result!E24)))</f>
        <v>0.5</v>
      </c>
      <c r="I24" s="66">
        <f>IF(Scoresheet!L24=0,0,Scoresheet!L24/(Scoresheet!K24+Scoresheet!L24)*(IF(Result!E24=0,1,Result!E24)))</f>
        <v>0.5</v>
      </c>
      <c r="J24" s="109">
        <f>IF(Scoresheet!M24=0,0,Scoresheet!M24/(Scoresheet!M24+Scoresheet!N24))</f>
        <v>0.5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0.25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1</v>
      </c>
      <c r="AV24" s="66">
        <f t="shared" si="16"/>
        <v>1</v>
      </c>
      <c r="AW24" s="66">
        <f t="shared" si="17"/>
        <v>1</v>
      </c>
      <c r="AX24" s="66">
        <f t="shared" si="18"/>
        <v>1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1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5-OTU-19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0.5</v>
      </c>
      <c r="H25" s="66">
        <f>IF(Scoresheet!K25=0,0,Scoresheet!K25/(Scoresheet!L25+Scoresheet!K25)*(IF(Result!E25=0,1,Result!E25)))</f>
        <v>0.5</v>
      </c>
      <c r="I25" s="66">
        <f>IF(Scoresheet!L25=0,0,Scoresheet!L25/(Scoresheet!K25+Scoresheet!L25)*(IF(Result!E25=0,1,Result!E25)))</f>
        <v>0.5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1</v>
      </c>
      <c r="AV25" s="66">
        <f t="shared" si="16"/>
        <v>1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5-OTU-20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0.5</v>
      </c>
      <c r="H26" s="66">
        <f>IF(Scoresheet!K26=0,0,Scoresheet!K26/(Scoresheet!L26+Scoresheet!K26)*(IF(Result!E26=0,1,Result!E26)))</f>
        <v>0.5</v>
      </c>
      <c r="I26" s="66">
        <f>IF(Scoresheet!L26=0,0,Scoresheet!L26/(Scoresheet!K26+Scoresheet!L26)*(IF(Result!E26=0,1,Result!E26)))</f>
        <v>0.5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0.33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0.5</v>
      </c>
      <c r="AG26" s="66">
        <f>IF((Scoresheet!$AJ26+Scoresheet!$AK26+Scoresheet!$AL26)=0,0,FLOOR(Scoresheet!AK26/(Scoresheet!$AJ26+Scoresheet!$AK26+Scoresheet!$AL26),0.01))</f>
        <v>0.5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1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1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5-OTU-21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0.5</v>
      </c>
      <c r="H27" s="66">
        <f>IF(Scoresheet!K27=0,0,Scoresheet!K27/(Scoresheet!L27+Scoresheet!K27)*(IF(Result!E27=0,1,Result!E27)))</f>
        <v>0.5</v>
      </c>
      <c r="I27" s="66">
        <f>IF(Scoresheet!L27=0,0,Scoresheet!L27/(Scoresheet!K27+Scoresheet!L27)*(IF(Result!E27=0,1,Result!E27)))</f>
        <v>0.5</v>
      </c>
      <c r="J27" s="109">
        <f>IF(Scoresheet!M27=0,0,Scoresheet!M27/(Scoresheet!M27+Scoresheet!N27))</f>
        <v>1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0.33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0.33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0.33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0.5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0.5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1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1</v>
      </c>
      <c r="AV27" s="66">
        <f t="shared" si="16"/>
        <v>1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1</v>
      </c>
      <c r="BA27" s="66">
        <f t="shared" si="21"/>
        <v>1</v>
      </c>
      <c r="BB27" s="66">
        <f t="shared" si="22"/>
        <v>1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1</v>
      </c>
      <c r="BK27" s="66">
        <f t="shared" si="31"/>
        <v>0</v>
      </c>
      <c r="BL27" s="66">
        <f t="shared" si="32"/>
        <v>0</v>
      </c>
      <c r="BM27" s="66">
        <f t="shared" si="33"/>
        <v>1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5-OTU-22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0.5</v>
      </c>
      <c r="H28" s="66">
        <f>IF(Scoresheet!K28=0,0,Scoresheet!K28/(Scoresheet!L28+Scoresheet!K28)*(IF(Result!E28=0,1,Result!E28)))</f>
        <v>0.5</v>
      </c>
      <c r="I28" s="66">
        <f>IF(Scoresheet!L28=0,0,Scoresheet!L28/(Scoresheet!K28+Scoresheet!L28)*(IF(Result!E28=0,1,Result!E28)))</f>
        <v>0.5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0.33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0.33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0.33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1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1</v>
      </c>
      <c r="AV28" s="66">
        <f t="shared" si="16"/>
        <v>1</v>
      </c>
      <c r="AW28" s="66">
        <f t="shared" si="17"/>
        <v>1</v>
      </c>
      <c r="AX28" s="66">
        <f t="shared" si="18"/>
        <v>0</v>
      </c>
      <c r="AY28" s="66">
        <f t="shared" si="19"/>
        <v>0</v>
      </c>
      <c r="AZ28" s="66">
        <f t="shared" si="20"/>
        <v>1</v>
      </c>
      <c r="BA28" s="66">
        <f t="shared" si="21"/>
        <v>1</v>
      </c>
      <c r="BB28" s="66">
        <f t="shared" si="22"/>
        <v>1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1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5-OTU-23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0.33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0.33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0.33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0.5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0.5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1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1</v>
      </c>
      <c r="AZ29" s="66">
        <f t="shared" si="20"/>
        <v>1</v>
      </c>
      <c r="BA29" s="66">
        <f t="shared" si="21"/>
        <v>1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5-OTU-24</v>
      </c>
      <c r="C30" s="66">
        <f>IF(Scoresheet!C30=0,0,Scoresheet!C30/(Scoresheet!C30+Scoresheet!D30))</f>
        <v>0</v>
      </c>
      <c r="D30" s="109">
        <f>IF(Scoresheet!D30=0,0,Scoresheet!D30/(Scoresheet!C30+Scoresheet!D30))</f>
        <v>1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0.5</v>
      </c>
      <c r="J30" s="109">
        <f>IF(Scoresheet!M30=0,0,Scoresheet!M30/(Scoresheet!M30+Scoresheet!N30))</f>
        <v>0.5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0.5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0.5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1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0.33</v>
      </c>
      <c r="Y30" s="66">
        <f>IF((Scoresheet!$AB30+Scoresheet!$AC30+Scoresheet!$AD30)=0,0,FLOOR(Scoresheet!AC30/(Scoresheet!$AB30+Scoresheet!$AC30+Scoresheet!$AD30),0.01))</f>
        <v>0.33</v>
      </c>
      <c r="Z30" s="115">
        <f>IF((Scoresheet!$AB30+Scoresheet!$AC30+Scoresheet!$AD30)=0,0,FLOOR(Scoresheet!AD30/(Scoresheet!$AB30+Scoresheet!$AC30+Scoresheet!$AD30),0.01))</f>
        <v>0.33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0</v>
      </c>
      <c r="AU30" s="66">
        <f t="shared" si="15"/>
        <v>1</v>
      </c>
      <c r="AV30" s="66">
        <f t="shared" si="16"/>
        <v>1</v>
      </c>
      <c r="AW30" s="66">
        <f t="shared" si="17"/>
        <v>1</v>
      </c>
      <c r="AX30" s="66">
        <f t="shared" si="18"/>
        <v>1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0</v>
      </c>
      <c r="BL30" s="66">
        <f t="shared" si="32"/>
        <v>1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5-OTU-25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1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1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1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1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5-OTU-26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0.33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0.33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0.33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0.5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0.25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0.25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0.25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0.25</v>
      </c>
      <c r="AF32" s="66">
        <f>IF((Scoresheet!$AJ32+Scoresheet!$AK32+Scoresheet!$AL32)=0,0,FLOOR(Scoresheet!AJ32/(Scoresheet!$AJ32+Scoresheet!$AK32+Scoresheet!$AL32),0.01))</f>
        <v>0.5</v>
      </c>
      <c r="AG32" s="66">
        <f>IF((Scoresheet!$AJ32+Scoresheet!$AK32+Scoresheet!$AL32)=0,0,FLOOR(Scoresheet!AK32/(Scoresheet!$AJ32+Scoresheet!$AK32+Scoresheet!$AL32),0.01))</f>
        <v>0.5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1</v>
      </c>
      <c r="AZ32" s="66">
        <f t="shared" si="20"/>
        <v>1</v>
      </c>
      <c r="BA32" s="66">
        <f t="shared" si="21"/>
        <v>1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1</v>
      </c>
      <c r="BS32" s="66">
        <f t="shared" si="39"/>
        <v>1</v>
      </c>
      <c r="BT32" s="66">
        <f t="shared" si="40"/>
        <v>1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5-OTU-27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1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0.33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0.33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0.33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0.5</v>
      </c>
      <c r="V33" s="66">
        <f>IF((Scoresheet!$Y33+Scoresheet!$Z33+Scoresheet!$AA33)=0,0,FLOOR(Scoresheet!Z33/(Scoresheet!$Y33+Scoresheet!$Z33+Scoresheet!$AA33),0.01))</f>
        <v>0.5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0.5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0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1</v>
      </c>
      <c r="BA33" s="66">
        <f t="shared" si="21"/>
        <v>1</v>
      </c>
      <c r="BB33" s="66">
        <f t="shared" si="22"/>
        <v>1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1</v>
      </c>
      <c r="BJ33" s="66">
        <f t="shared" si="30"/>
        <v>1</v>
      </c>
      <c r="BK33" s="66">
        <f t="shared" si="31"/>
        <v>0</v>
      </c>
      <c r="BL33" s="66">
        <f t="shared" si="32"/>
        <v>0</v>
      </c>
      <c r="BM33" s="66">
        <f t="shared" si="33"/>
        <v>1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5-OTU-28</v>
      </c>
      <c r="C34" s="66">
        <f>IF(Scoresheet!C34=0,0,Scoresheet!C34/(Scoresheet!C34+Scoresheet!D34))</f>
        <v>0.5</v>
      </c>
      <c r="D34" s="109">
        <f>IF(Scoresheet!D34=0,0,Scoresheet!D34/(Scoresheet!C34+Scoresheet!D34))</f>
        <v>0.5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0.5</v>
      </c>
      <c r="G34" s="66">
        <f>IF(Scoresheet!I34=0,0,Scoresheet!I34/(Scoresheet!I34+Scoresheet!J34)*(IF(Result!E34=0,1,Result!E34)))</f>
        <v>0.5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1</v>
      </c>
      <c r="J34" s="109">
        <f>IF(Scoresheet!M34=0,0,Scoresheet!M34/(Scoresheet!M34+Scoresheet!N34))</f>
        <v>0.5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0.33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0.33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0.33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0.5</v>
      </c>
      <c r="W34" s="109">
        <f>IF((Scoresheet!$Y34+Scoresheet!$Z34+Scoresheet!$AA34)=0,0,FLOOR(Scoresheet!AA34/(Scoresheet!$Y34+Scoresheet!$Z34+Scoresheet!$AA34),0.01))</f>
        <v>0.5</v>
      </c>
      <c r="X34" s="66">
        <f>IF((Scoresheet!$AB34+Scoresheet!$AC34+Scoresheet!$AD34)=0,0,FLOOR(Scoresheet!AB34/(Scoresheet!$AB34+Scoresheet!$AC34+Scoresheet!$AD34),0.01))</f>
        <v>0.5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0.5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0.5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0</v>
      </c>
      <c r="AT34" s="66">
        <f t="shared" si="14"/>
        <v>1</v>
      </c>
      <c r="AU34" s="66">
        <f t="shared" si="15"/>
        <v>1</v>
      </c>
      <c r="AV34" s="66">
        <f t="shared" si="16"/>
        <v>0</v>
      </c>
      <c r="AW34" s="66">
        <f t="shared" si="17"/>
        <v>1</v>
      </c>
      <c r="AX34" s="66">
        <f t="shared" si="18"/>
        <v>1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1</v>
      </c>
      <c r="BL34" s="66">
        <f t="shared" si="32"/>
        <v>1</v>
      </c>
      <c r="BM34" s="66">
        <f t="shared" si="33"/>
        <v>0</v>
      </c>
      <c r="BN34" s="66">
        <f t="shared" si="34"/>
        <v>1</v>
      </c>
      <c r="BO34" s="66">
        <f t="shared" si="35"/>
        <v>1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5-OTU-29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0.5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1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0.33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0.33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0.5</v>
      </c>
      <c r="Y35" s="66">
        <f>IF((Scoresheet!$AB35+Scoresheet!$AC35+Scoresheet!$AD35)=0,0,FLOOR(Scoresheet!AC35/(Scoresheet!$AB35+Scoresheet!$AC35+Scoresheet!$AD35),0.01))</f>
        <v>0.5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0.5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1</v>
      </c>
      <c r="AV35" s="66">
        <f t="shared" si="16"/>
        <v>0</v>
      </c>
      <c r="AW35" s="66">
        <f t="shared" si="17"/>
        <v>1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1</v>
      </c>
      <c r="BM35" s="66">
        <f t="shared" si="33"/>
        <v>1</v>
      </c>
      <c r="BN35" s="66">
        <f t="shared" si="34"/>
        <v>0</v>
      </c>
      <c r="BO35" s="66">
        <f t="shared" si="35"/>
        <v>1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5-OTU-30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0.33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0.33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0.5</v>
      </c>
      <c r="V36" s="66">
        <f>IF((Scoresheet!$Y36+Scoresheet!$Z36+Scoresheet!$AA36)=0,0,FLOOR(Scoresheet!Z36/(Scoresheet!$Y36+Scoresheet!$Z36+Scoresheet!$AA36),0.01))</f>
        <v>0.5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0.5</v>
      </c>
      <c r="AG36" s="66">
        <f>IF((Scoresheet!$AJ36+Scoresheet!$AK36+Scoresheet!$AL36)=0,0,FLOOR(Scoresheet!AK36/(Scoresheet!$AJ36+Scoresheet!$AK36+Scoresheet!$AL36),0.01))</f>
        <v>0.5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1</v>
      </c>
      <c r="BB36" s="66">
        <f t="shared" si="22"/>
        <v>1</v>
      </c>
      <c r="BC36" s="66">
        <f t="shared" si="23"/>
        <v>1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1</v>
      </c>
      <c r="BJ36" s="66">
        <f t="shared" si="30"/>
        <v>1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1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5-OTU-31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0.33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0.33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0.33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1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0.33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0.33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0.33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1</v>
      </c>
      <c r="BA37" s="66">
        <f t="shared" si="21"/>
        <v>1</v>
      </c>
      <c r="BB37" s="66">
        <f t="shared" si="22"/>
        <v>1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1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5-OTU-32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0.25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0.25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0.25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0.25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0.33</v>
      </c>
      <c r="V38" s="66">
        <f>IF((Scoresheet!$Y38+Scoresheet!$Z38+Scoresheet!$AA38)=0,0,FLOOR(Scoresheet!Z38/(Scoresheet!$Y38+Scoresheet!$Z38+Scoresheet!$AA38),0.01))</f>
        <v>0.33</v>
      </c>
      <c r="W38" s="109">
        <f>IF((Scoresheet!$Y38+Scoresheet!$Z38+Scoresheet!$AA38)=0,0,FLOOR(Scoresheet!AA38/(Scoresheet!$Y38+Scoresheet!$Z38+Scoresheet!$AA38),0.01))</f>
        <v>0.33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0.5</v>
      </c>
      <c r="Z38" s="115">
        <f>IF((Scoresheet!$AB38+Scoresheet!$AC38+Scoresheet!$AD38)=0,0,FLOOR(Scoresheet!AD38/(Scoresheet!$AB38+Scoresheet!$AC38+Scoresheet!$AD38),0.01))</f>
        <v>0.5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0.33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0.33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0.33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0.5</v>
      </c>
      <c r="AG38" s="66">
        <f>IF((Scoresheet!$AJ38+Scoresheet!$AK38+Scoresheet!$AL38)=0,0,FLOOR(Scoresheet!AK38/(Scoresheet!$AJ38+Scoresheet!$AK38+Scoresheet!$AL38),0.01))</f>
        <v>0.5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1</v>
      </c>
      <c r="BB38" s="66">
        <f t="shared" si="22"/>
        <v>1</v>
      </c>
      <c r="BC38" s="66">
        <f t="shared" si="23"/>
        <v>1</v>
      </c>
      <c r="BD38" s="66">
        <f t="shared" si="24"/>
        <v>1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1</v>
      </c>
      <c r="BJ38" s="66">
        <f t="shared" si="30"/>
        <v>1</v>
      </c>
      <c r="BK38" s="66">
        <f t="shared" si="31"/>
        <v>1</v>
      </c>
      <c r="BL38" s="66">
        <f t="shared" si="32"/>
        <v>0</v>
      </c>
      <c r="BM38" s="66">
        <f t="shared" si="33"/>
        <v>1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1</v>
      </c>
      <c r="BR38" s="66">
        <f t="shared" si="38"/>
        <v>1</v>
      </c>
      <c r="BS38" s="66">
        <f t="shared" si="39"/>
        <v>0</v>
      </c>
      <c r="BT38" s="66">
        <f t="shared" si="40"/>
        <v>1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5-OTU-33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0.5</v>
      </c>
      <c r="F39" s="66">
        <f>IF(Scoresheet!G39=0,0,Scoresheet!G39/(Scoresheet!G39+Scoresheet!H39)*(IF(Result!E39=0,1,Result!E39)))</f>
        <v>0.25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0.5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0.5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0.5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1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1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1</v>
      </c>
      <c r="AT39" s="66">
        <f t="shared" si="14"/>
        <v>1</v>
      </c>
      <c r="AU39" s="66">
        <f t="shared" si="15"/>
        <v>0</v>
      </c>
      <c r="AV39" s="66">
        <f t="shared" si="16"/>
        <v>0</v>
      </c>
      <c r="AW39" s="66">
        <f t="shared" si="17"/>
        <v>1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1</v>
      </c>
      <c r="BC39" s="66">
        <f t="shared" si="23"/>
        <v>1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1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1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5-OTU-34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0.5</v>
      </c>
      <c r="I40" s="66">
        <f>IF(Scoresheet!L40=0,0,Scoresheet!L40/(Scoresheet!K40+Scoresheet!L40)*(IF(Result!E40=0,1,Result!E40)))</f>
        <v>0.5</v>
      </c>
      <c r="J40" s="109">
        <f>IF(Scoresheet!M40=0,0,Scoresheet!M40/(Scoresheet!M40+Scoresheet!N40))</f>
        <v>1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0.5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0.5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0.5</v>
      </c>
      <c r="W40" s="109">
        <f>IF((Scoresheet!$Y40+Scoresheet!$Z40+Scoresheet!$AA40)=0,0,FLOOR(Scoresheet!AA40/(Scoresheet!$Y40+Scoresheet!$Z40+Scoresheet!$AA40),0.01))</f>
        <v>0.5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1</v>
      </c>
      <c r="AW40" s="66">
        <f t="shared" si="17"/>
        <v>1</v>
      </c>
      <c r="AX40" s="66">
        <f t="shared" si="18"/>
        <v>1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1</v>
      </c>
      <c r="BC40" s="66">
        <f t="shared" si="23"/>
        <v>1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1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5-OTU-35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0.5</v>
      </c>
      <c r="G41" s="66">
        <f>IF(Scoresheet!I41=0,0,Scoresheet!I41/(Scoresheet!I41+Scoresheet!J41)*(IF(Result!E41=0,1,Result!E41)))</f>
        <v>0.5</v>
      </c>
      <c r="H41" s="66">
        <f>IF(Scoresheet!K41=0,0,Scoresheet!K41/(Scoresheet!L41+Scoresheet!K41)*(IF(Result!E41=0,1,Result!E41)))</f>
        <v>0.5</v>
      </c>
      <c r="I41" s="66">
        <f>IF(Scoresheet!L41=0,0,Scoresheet!L41/(Scoresheet!K41+Scoresheet!L41)*(IF(Result!E41=0,1,Result!E41)))</f>
        <v>0.5</v>
      </c>
      <c r="J41" s="109">
        <f>IF(Scoresheet!M41=0,0,Scoresheet!M41/(Scoresheet!M41+Scoresheet!N41))</f>
        <v>1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0.33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0.33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0.33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0.5</v>
      </c>
      <c r="V41" s="66">
        <f>IF((Scoresheet!$Y41+Scoresheet!$Z41+Scoresheet!$AA41)=0,0,FLOOR(Scoresheet!Z41/(Scoresheet!$Y41+Scoresheet!$Z41+Scoresheet!$AA41),0.01))</f>
        <v>0.5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0.33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0.33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0.33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1</v>
      </c>
      <c r="AU41" s="66">
        <f t="shared" si="15"/>
        <v>1</v>
      </c>
      <c r="AV41" s="66">
        <f t="shared" si="16"/>
        <v>1</v>
      </c>
      <c r="AW41" s="66">
        <f t="shared" si="17"/>
        <v>1</v>
      </c>
      <c r="AX41" s="66">
        <f t="shared" si="18"/>
        <v>1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1</v>
      </c>
      <c r="BC41" s="66">
        <f t="shared" si="23"/>
        <v>1</v>
      </c>
      <c r="BD41" s="66">
        <f t="shared" si="24"/>
        <v>1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1</v>
      </c>
      <c r="BJ41" s="66">
        <f t="shared" si="30"/>
        <v>1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1</v>
      </c>
      <c r="BR41" s="66">
        <f t="shared" si="38"/>
        <v>1</v>
      </c>
      <c r="BS41" s="66">
        <f t="shared" si="39"/>
        <v>1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5-OTU-36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0.5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0.5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0.5</v>
      </c>
      <c r="V42" s="66">
        <f>IF((Scoresheet!$Y42+Scoresheet!$Z42+Scoresheet!$AA42)=0,0,FLOOR(Scoresheet!Z42/(Scoresheet!$Y42+Scoresheet!$Z42+Scoresheet!$AA42),0.01))</f>
        <v>0.5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0.5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1</v>
      </c>
      <c r="BB42" s="66">
        <f t="shared" si="22"/>
        <v>1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1</v>
      </c>
      <c r="BJ42" s="66">
        <f t="shared" si="30"/>
        <v>1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5-OTU-37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0.33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0.33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0.33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0.5</v>
      </c>
      <c r="W43" s="109">
        <f>IF((Scoresheet!$Y43+Scoresheet!$Z43+Scoresheet!$AA43)=0,0,FLOOR(Scoresheet!AA43/(Scoresheet!$Y43+Scoresheet!$Z43+Scoresheet!$AA43),0.01))</f>
        <v>0.5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0.33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0.33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0.33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0.5</v>
      </c>
      <c r="AG43" s="66">
        <f>IF((Scoresheet!$AJ43+Scoresheet!$AK43+Scoresheet!$AL43)=0,0,FLOOR(Scoresheet!AK43/(Scoresheet!$AJ43+Scoresheet!$AK43+Scoresheet!$AL43),0.01))</f>
        <v>0.5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1</v>
      </c>
      <c r="BB43" s="66">
        <f t="shared" si="22"/>
        <v>1</v>
      </c>
      <c r="BC43" s="66">
        <f t="shared" si="23"/>
        <v>1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1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1</v>
      </c>
      <c r="BR43" s="66">
        <f t="shared" si="38"/>
        <v>1</v>
      </c>
      <c r="BS43" s="66">
        <f t="shared" si="39"/>
        <v>0</v>
      </c>
      <c r="BT43" s="66">
        <f t="shared" si="40"/>
        <v>1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5-OTU-38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0.5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0.5</v>
      </c>
      <c r="I44" s="66">
        <f>IF(Scoresheet!L44=0,0,Scoresheet!L44/(Scoresheet!K44+Scoresheet!L44)*(IF(Result!E44=0,1,Result!E44)))</f>
        <v>0.5</v>
      </c>
      <c r="J44" s="109">
        <f>IF(Scoresheet!M44=0,0,Scoresheet!M44/(Scoresheet!M44+Scoresheet!N44))</f>
        <v>1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0.33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0.33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0.33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0.5</v>
      </c>
      <c r="Y44" s="66">
        <f>IF((Scoresheet!$AB44+Scoresheet!$AC44+Scoresheet!$AD44)=0,0,FLOOR(Scoresheet!AC44/(Scoresheet!$AB44+Scoresheet!$AC44+Scoresheet!$AD44),0.01))</f>
        <v>0.5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1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0.5</v>
      </c>
      <c r="AH44" s="109">
        <f>IF((Scoresheet!$AJ44+Scoresheet!$AK44+Scoresheet!$AL44)=0,0,FLOOR(Scoresheet!AL44/(Scoresheet!$AJ44+Scoresheet!$AK44+Scoresheet!$AL44),0.01))</f>
        <v>0.5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1</v>
      </c>
      <c r="AW44" s="66">
        <f t="shared" si="17"/>
        <v>1</v>
      </c>
      <c r="AX44" s="66">
        <f t="shared" si="18"/>
        <v>1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1</v>
      </c>
      <c r="BM44" s="66">
        <f t="shared" si="33"/>
        <v>1</v>
      </c>
      <c r="BN44" s="66">
        <f t="shared" si="34"/>
        <v>0</v>
      </c>
      <c r="BO44" s="66">
        <f t="shared" si="35"/>
        <v>0</v>
      </c>
      <c r="BP44" s="66">
        <f t="shared" si="36"/>
        <v>1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1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38</v>
      </c>
      <c r="B108" s="118" t="s">
        <v>64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65</v>
      </c>
      <c r="AQ108" s="96" ph="1">
        <f t="shared" ref="AQ108:BV108" si="91">SUM(AQ7:AQ107)</f>
        <v>38</v>
      </c>
      <c r="AR108" s="96" ph="1">
        <f t="shared" si="91"/>
        <v>38</v>
      </c>
      <c r="AS108" s="96" ph="1">
        <f t="shared" si="91"/>
        <v>20</v>
      </c>
      <c r="AT108" s="96" ph="1">
        <f t="shared" si="91"/>
        <v>18</v>
      </c>
      <c r="AU108" s="96" ph="1">
        <f t="shared" si="91"/>
        <v>16</v>
      </c>
      <c r="AV108" s="96" ph="1">
        <f t="shared" si="91"/>
        <v>15</v>
      </c>
      <c r="AW108" s="96" ph="1">
        <f t="shared" si="91"/>
        <v>19</v>
      </c>
      <c r="AX108" s="96" ph="1">
        <f t="shared" si="91"/>
        <v>11</v>
      </c>
      <c r="AY108" s="96" ph="1">
        <f t="shared" si="91"/>
        <v>2</v>
      </c>
      <c r="AZ108" s="96" ph="1">
        <f t="shared" si="91"/>
        <v>7</v>
      </c>
      <c r="BA108" s="96" ph="1">
        <f t="shared" si="91"/>
        <v>16</v>
      </c>
      <c r="BB108" s="96" ph="1">
        <f t="shared" si="91"/>
        <v>26</v>
      </c>
      <c r="BC108" s="96" ph="1">
        <f t="shared" si="91"/>
        <v>27</v>
      </c>
      <c r="BD108" s="96" ph="1">
        <f t="shared" si="91"/>
        <v>19</v>
      </c>
      <c r="BE108" s="96" ph="1">
        <f t="shared" si="91"/>
        <v>10</v>
      </c>
      <c r="BF108" s="96" ph="1">
        <f t="shared" si="91"/>
        <v>3</v>
      </c>
      <c r="BG108" s="96" ph="1">
        <f t="shared" si="91"/>
        <v>1</v>
      </c>
      <c r="BH108" s="96" ph="1">
        <f t="shared" si="91"/>
        <v>1</v>
      </c>
      <c r="BI108" s="96" ph="1">
        <f t="shared" si="91"/>
        <v>19</v>
      </c>
      <c r="BJ108" s="96" ph="1">
        <f t="shared" si="91"/>
        <v>29</v>
      </c>
      <c r="BK108" s="96" ph="1">
        <f t="shared" si="91"/>
        <v>16</v>
      </c>
      <c r="BL108" s="96" ph="1">
        <f t="shared" si="91"/>
        <v>9</v>
      </c>
      <c r="BM108" s="96" ph="1">
        <f t="shared" si="91"/>
        <v>18</v>
      </c>
      <c r="BN108" s="96" ph="1">
        <f t="shared" si="91"/>
        <v>34</v>
      </c>
      <c r="BO108" s="96" ph="1">
        <f t="shared" si="91"/>
        <v>3</v>
      </c>
      <c r="BP108" s="96" ph="1">
        <f t="shared" si="91"/>
        <v>32</v>
      </c>
      <c r="BQ108" s="96" ph="1">
        <f t="shared" si="91"/>
        <v>25</v>
      </c>
      <c r="BR108" s="96" ph="1">
        <f t="shared" si="91"/>
        <v>11</v>
      </c>
      <c r="BS108" s="96" ph="1">
        <f t="shared" si="91"/>
        <v>4</v>
      </c>
      <c r="BT108" s="96" ph="1">
        <f t="shared" si="91"/>
        <v>11</v>
      </c>
      <c r="BU108" s="96" ph="1">
        <f t="shared" si="91"/>
        <v>38</v>
      </c>
      <c r="BV108" s="96" ph="1">
        <f t="shared" si="91"/>
        <v>1</v>
      </c>
      <c r="BW108" s="117" t="s">
        <v>65</v>
      </c>
      <c r="BX108" s="117" ph="1">
        <f>SUM(BX7:BX107)</f>
        <v>38</v>
      </c>
      <c r="BY108" s="117" ph="1">
        <f t="shared" ref="BY108:CD108" si="92">SUM(BY7:BY107)</f>
        <v>38</v>
      </c>
      <c r="BZ108" s="117" ph="1">
        <f t="shared" si="92"/>
        <v>38</v>
      </c>
      <c r="CA108" s="117" ph="1">
        <f t="shared" si="92"/>
        <v>38</v>
      </c>
      <c r="CB108" s="117" ph="1">
        <f t="shared" si="92"/>
        <v>38</v>
      </c>
      <c r="CC108" s="117" ph="1">
        <f t="shared" si="92"/>
        <v>38</v>
      </c>
      <c r="CD108" s="117" ph="1">
        <f t="shared" si="92"/>
        <v>38</v>
      </c>
    </row>
    <row r="109" spans="1:82">
      <c r="A109" s="96"/>
      <c r="B109" s="118" t="s">
        <v>66</v>
      </c>
      <c r="C109" s="117"/>
      <c r="D109" s="123">
        <f>SUM(D7:D107)</f>
        <v>3.5</v>
      </c>
      <c r="E109" s="97">
        <f t="shared" ref="E109:AH109" si="93">SUM(E7:E107)</f>
        <v>19.5</v>
      </c>
      <c r="F109" s="97">
        <f>SUM(F7:F107)</f>
        <v>8.75</v>
      </c>
      <c r="G109" s="97">
        <f t="shared" si="93"/>
        <v>8</v>
      </c>
      <c r="H109" s="97">
        <f t="shared" si="93"/>
        <v>7.5</v>
      </c>
      <c r="I109" s="97">
        <f t="shared" si="93"/>
        <v>11</v>
      </c>
      <c r="J109" s="123">
        <f t="shared" si="93"/>
        <v>8</v>
      </c>
      <c r="K109" s="97">
        <f t="shared" si="93"/>
        <v>0.66</v>
      </c>
      <c r="L109" s="97">
        <f t="shared" si="93"/>
        <v>2.31</v>
      </c>
      <c r="M109" s="97">
        <f t="shared" si="93"/>
        <v>5.4600000000000009</v>
      </c>
      <c r="N109" s="97">
        <f t="shared" si="93"/>
        <v>9.870000000000001</v>
      </c>
      <c r="O109" s="97">
        <f t="shared" si="93"/>
        <v>9.24</v>
      </c>
      <c r="P109" s="97">
        <f t="shared" si="93"/>
        <v>6.5900000000000007</v>
      </c>
      <c r="Q109" s="97">
        <f t="shared" si="93"/>
        <v>2.77</v>
      </c>
      <c r="R109" s="97">
        <f t="shared" si="93"/>
        <v>0.7</v>
      </c>
      <c r="S109" s="123">
        <f t="shared" si="93"/>
        <v>0.2</v>
      </c>
      <c r="T109" s="97">
        <f t="shared" si="93"/>
        <v>1</v>
      </c>
      <c r="U109" s="97">
        <f t="shared" si="93"/>
        <v>10.99</v>
      </c>
      <c r="V109" s="97">
        <f t="shared" si="93"/>
        <v>16.990000000000002</v>
      </c>
      <c r="W109" s="123">
        <f t="shared" si="93"/>
        <v>9.99</v>
      </c>
      <c r="X109" s="97">
        <f t="shared" si="93"/>
        <v>3.8200000000000003</v>
      </c>
      <c r="Y109" s="97">
        <f t="shared" si="93"/>
        <v>8.32</v>
      </c>
      <c r="Z109" s="123">
        <f t="shared" si="93"/>
        <v>25.82</v>
      </c>
      <c r="AA109" s="97">
        <f t="shared" si="93"/>
        <v>1.5</v>
      </c>
      <c r="AB109" s="97">
        <f t="shared" si="93"/>
        <v>19.319999999999993</v>
      </c>
      <c r="AC109" s="97">
        <f t="shared" si="93"/>
        <v>11.48</v>
      </c>
      <c r="AD109" s="97">
        <f t="shared" si="93"/>
        <v>4.4800000000000004</v>
      </c>
      <c r="AE109" s="123">
        <f t="shared" si="93"/>
        <v>1.1600000000000001</v>
      </c>
      <c r="AF109" s="97">
        <f t="shared" si="93"/>
        <v>5.5</v>
      </c>
      <c r="AG109" s="97">
        <f t="shared" si="93"/>
        <v>32</v>
      </c>
      <c r="AH109" s="123">
        <f t="shared" si="93"/>
        <v>0.5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67</v>
      </c>
      <c r="C110" s="117"/>
      <c r="D110" s="123">
        <f>AR108</f>
        <v>38</v>
      </c>
      <c r="E110" s="97">
        <f>BY108</f>
        <v>38</v>
      </c>
      <c r="F110" s="97">
        <f>BY108</f>
        <v>38</v>
      </c>
      <c r="G110" s="97">
        <f>BY108</f>
        <v>38</v>
      </c>
      <c r="H110" s="97">
        <f>BY108</f>
        <v>38</v>
      </c>
      <c r="I110" s="97">
        <f>BY108</f>
        <v>38</v>
      </c>
      <c r="J110" s="123">
        <f>BY108</f>
        <v>38</v>
      </c>
      <c r="K110" s="98">
        <f>BZ108</f>
        <v>38</v>
      </c>
      <c r="L110" s="98">
        <f>BZ108</f>
        <v>38</v>
      </c>
      <c r="M110" s="98">
        <f>BZ108</f>
        <v>38</v>
      </c>
      <c r="N110" s="98">
        <f>BZ108</f>
        <v>38</v>
      </c>
      <c r="O110" s="98">
        <f>BZ108</f>
        <v>38</v>
      </c>
      <c r="P110" s="98">
        <f>BZ108</f>
        <v>38</v>
      </c>
      <c r="Q110" s="98">
        <f>BZ108</f>
        <v>38</v>
      </c>
      <c r="R110" s="98">
        <f>BZ108</f>
        <v>38</v>
      </c>
      <c r="S110" s="119">
        <f>BZ108</f>
        <v>38</v>
      </c>
      <c r="T110" s="99">
        <f>CA108</f>
        <v>38</v>
      </c>
      <c r="U110" s="99">
        <f>CA108</f>
        <v>38</v>
      </c>
      <c r="V110" s="99">
        <f>CA108</f>
        <v>38</v>
      </c>
      <c r="W110" s="120">
        <f>CA108</f>
        <v>38</v>
      </c>
      <c r="X110" s="117">
        <f>CB108</f>
        <v>38</v>
      </c>
      <c r="Y110" s="117">
        <f>CB108</f>
        <v>38</v>
      </c>
      <c r="Z110" s="118">
        <f>CB108</f>
        <v>38</v>
      </c>
      <c r="AA110" s="101">
        <f>CC108</f>
        <v>38</v>
      </c>
      <c r="AB110" s="101">
        <f>CC108</f>
        <v>38</v>
      </c>
      <c r="AC110" s="101">
        <f>CC108</f>
        <v>38</v>
      </c>
      <c r="AD110" s="101">
        <f>CC108</f>
        <v>38</v>
      </c>
      <c r="AE110" s="121">
        <f>CC108</f>
        <v>38</v>
      </c>
      <c r="AF110" s="95">
        <f>CD108</f>
        <v>38</v>
      </c>
      <c r="AG110" s="95">
        <f>CD108</f>
        <v>38</v>
      </c>
      <c r="AH110" s="122">
        <f>CD108</f>
        <v>38</v>
      </c>
      <c r="AI110" s="95"/>
      <c r="AJ110" s="95"/>
      <c r="AK110" s="95"/>
      <c r="AL110" s="95"/>
      <c r="AM110" s="95"/>
      <c r="AN110" s="95"/>
      <c r="AP110" s="66" t="s">
        <v>79</v>
      </c>
      <c r="AQ110" s="66">
        <f>SUM(BX108:CD108)</f>
        <v>266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81</v>
      </c>
      <c r="AQ111" s="66">
        <f>AQ108*7-SUM(BX108:CD108)</f>
        <v>0</v>
      </c>
    </row>
    <row r="112" spans="1:82">
      <c r="A112" s="96"/>
      <c r="B112" s="96" t="s">
        <v>68</v>
      </c>
      <c r="C112" s="96"/>
      <c r="D112" s="59">
        <f>(D109/AR108)*100</f>
        <v>9.2105263157894726</v>
      </c>
      <c r="E112" s="59">
        <f>(E109/BY108)*100</f>
        <v>51.315789473684212</v>
      </c>
      <c r="F112" s="59">
        <f>(F109/BY108)*100</f>
        <v>23.026315789473685</v>
      </c>
      <c r="G112" s="59">
        <f>(G109/BY108)*100</f>
        <v>21.052631578947366</v>
      </c>
      <c r="H112" s="59">
        <f>(H109/BY108)*100</f>
        <v>19.736842105263158</v>
      </c>
      <c r="I112" s="59">
        <f>(I109/BY108)*100</f>
        <v>28.947368421052634</v>
      </c>
      <c r="J112" s="59">
        <f>(J109/BY108)*100</f>
        <v>21.052631578947366</v>
      </c>
      <c r="K112" s="59">
        <f>(K109/BZ108)*100</f>
        <v>1.7368421052631577</v>
      </c>
      <c r="L112" s="59">
        <f>(L109/BZ108)*100</f>
        <v>6.0789473684210522</v>
      </c>
      <c r="M112" s="59">
        <f>(M109/BZ108)*100</f>
        <v>14.368421052631581</v>
      </c>
      <c r="N112" s="59">
        <f>(N109/BZ108)*100</f>
        <v>25.973684210526322</v>
      </c>
      <c r="O112" s="59">
        <f>(O109/BZ108)*100</f>
        <v>24.315789473684209</v>
      </c>
      <c r="P112" s="59">
        <f>(P109/BZ108)*100</f>
        <v>17.342105263157897</v>
      </c>
      <c r="Q112" s="59">
        <f>(Q109/BZ108)*100</f>
        <v>7.2894736842105265</v>
      </c>
      <c r="R112" s="59">
        <f>(R109/BZ108)*100</f>
        <v>1.8421052631578945</v>
      </c>
      <c r="S112" s="59">
        <f>(S109/BZ108)*100</f>
        <v>0.52631578947368418</v>
      </c>
      <c r="T112" s="59">
        <f>(T109/CA108)*100</f>
        <v>2.6315789473684208</v>
      </c>
      <c r="U112" s="59">
        <f>(U109/CA108)*100</f>
        <v>28.921052631578949</v>
      </c>
      <c r="V112" s="59">
        <f>(V109/CA108)*100</f>
        <v>44.71052631578948</v>
      </c>
      <c r="W112" s="59">
        <f>(W109/CA108)*100</f>
        <v>26.289473684210527</v>
      </c>
      <c r="X112" s="59">
        <f>(X109/CB108)*100</f>
        <v>10.052631578947368</v>
      </c>
      <c r="Y112" s="59">
        <f>(Y109/CB108)*100</f>
        <v>21.894736842105264</v>
      </c>
      <c r="Z112" s="59">
        <f>(Z109/CB108)*100</f>
        <v>67.94736842105263</v>
      </c>
      <c r="AA112" s="59">
        <f>(AA109/CC108)*100</f>
        <v>3.9473684210526314</v>
      </c>
      <c r="AB112" s="59">
        <f>(AB109/CC108)*100</f>
        <v>50.842105263157876</v>
      </c>
      <c r="AC112" s="59">
        <f>(AC109/CC108)*100</f>
        <v>30.210526315789476</v>
      </c>
      <c r="AD112" s="59">
        <f>(AD109/CC108)*100</f>
        <v>11.789473684210527</v>
      </c>
      <c r="AE112" s="59">
        <f>(AE109/CC108)*100</f>
        <v>3.052631578947369</v>
      </c>
      <c r="AF112" s="59">
        <f>(AF109/CD108)*100</f>
        <v>14.473684210526317</v>
      </c>
      <c r="AG112" s="59">
        <f>(AG109/CD108)*100</f>
        <v>84.210526315789465</v>
      </c>
      <c r="AH112" s="59">
        <f>(AH109/CD108)*100</f>
        <v>1.3157894736842104</v>
      </c>
      <c r="AP112" s="66" t="s">
        <v>80</v>
      </c>
      <c r="AQ112" s="66">
        <f>AQ108*7</f>
        <v>266</v>
      </c>
    </row>
    <row r="114" spans="42:43">
      <c r="AP114" s="66" t="s">
        <v>82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2012-05-16T09:15:44Z</dcterms:modified>
</cp:coreProperties>
</file>